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codeName="חוברת_עבודה_זו" defaultThemeVersion="166925"/>
  <mc:AlternateContent xmlns:mc="http://schemas.openxmlformats.org/markup-compatibility/2006">
    <mc:Choice Requires="x15">
      <x15ac:absPath xmlns:x15ac="http://schemas.microsoft.com/office/spreadsheetml/2010/11/ac" url="R:\חשבות מלם\חשבות בנק הפועלים\מדור שירות ובקרה\הוצאות ישירות\2024\Q4-2024\פועלים סהר\ארם\לשליחה\"/>
    </mc:Choice>
  </mc:AlternateContent>
  <xr:revisionPtr revIDLastSave="0" documentId="13_ncr:1_{0BDB941A-93E8-4645-9ECF-BD4F13C84B14}" xr6:coauthVersionLast="47" xr6:coauthVersionMax="47" xr10:uidLastSave="{00000000-0000-0000-0000-000000000000}"/>
  <bookViews>
    <workbookView xWindow="-120" yWindow="-120" windowWidth="29040" windowHeight="15840" tabRatio="1000" activeTab="3" xr2:uid="{1F262C63-71E2-4146-9ED0-5DA8B6BF2D07}"/>
  </bookViews>
  <sheets>
    <sheet name="נספח 1 - כללי" sheetId="10" r:id="rId1"/>
    <sheet name="נספח 1 - ארם לבני 60-50" sheetId="4" r:id="rId2"/>
    <sheet name="נספח 1 - ארם 60 ומעלה" sheetId="16" r:id="rId3"/>
    <sheet name="נספח 1 - ארם עד 50" sheetId="15" r:id="rId4"/>
    <sheet name="נספח 2 –עמלות והוצאות לא חיצוני" sheetId="5" r:id="rId5"/>
    <sheet name="נספח 3 - עמלות ניהול חיצוני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1" i="15" l="1"/>
  <c r="B41" i="16"/>
  <c r="B52" i="16"/>
  <c r="B111" i="6" l="1"/>
  <c r="B19" i="15" l="1"/>
  <c r="B27" i="16"/>
  <c r="B25" i="16"/>
  <c r="B19" i="16"/>
  <c r="B15" i="16"/>
  <c r="B15" i="15"/>
  <c r="B11" i="15" l="1"/>
  <c r="B29" i="15" s="1"/>
  <c r="B11" i="16"/>
  <c r="B31" i="15"/>
  <c r="B31" i="16"/>
  <c r="B29" i="16" l="1"/>
  <c r="B35" i="15"/>
  <c r="B68" i="15" s="1"/>
  <c r="B119" i="6"/>
  <c r="B135" i="6"/>
  <c r="B49" i="10" s="1"/>
  <c r="B35" i="16" l="1"/>
  <c r="B68" i="16" s="1"/>
  <c r="B61" i="5" l="1"/>
  <c r="B19" i="10"/>
  <c r="B15" i="10" l="1"/>
  <c r="B31" i="10"/>
  <c r="B19" i="5" l="1"/>
  <c r="A3" i="6" l="1"/>
  <c r="B3" i="6"/>
  <c r="A4" i="6"/>
  <c r="B4" i="6"/>
  <c r="A5" i="6"/>
  <c r="B5" i="6"/>
  <c r="A6" i="6"/>
  <c r="B6" i="6"/>
  <c r="B2" i="6"/>
  <c r="A2" i="6"/>
  <c r="A2" i="5" l="1"/>
  <c r="A4" i="5"/>
  <c r="A3" i="5"/>
  <c r="B3" i="5"/>
  <c r="B4" i="5"/>
  <c r="A5" i="5"/>
  <c r="B5" i="5"/>
  <c r="A6" i="5"/>
  <c r="B6" i="5"/>
  <c r="B2" i="5"/>
  <c r="B37" i="5" l="1"/>
  <c r="B46" i="5"/>
  <c r="B124" i="6"/>
  <c r="B46" i="10"/>
  <c r="B47" i="10"/>
  <c r="B11" i="10" l="1"/>
  <c r="B29" i="10" s="1"/>
  <c r="B35" i="10" s="1"/>
  <c r="B68" i="10" s="1"/>
  <c r="B148" i="6"/>
  <c r="B39" i="10" s="1"/>
  <c r="B11" i="4" l="1"/>
  <c r="B32" i="6" l="1"/>
  <c r="B42" i="10" l="1"/>
  <c r="B75" i="6" l="1"/>
  <c r="B43" i="10" l="1"/>
  <c r="B41" i="10" s="1"/>
  <c r="B52" i="10" s="1"/>
  <c r="B56" i="10" s="1"/>
  <c r="B143" i="6"/>
  <c r="B62" i="5"/>
  <c r="B59" i="10" l="1"/>
  <c r="B63" i="10"/>
  <c r="B64" i="10" s="1"/>
  <c r="B59" i="15"/>
  <c r="B52" i="15"/>
  <c r="B56" i="15" s="1"/>
  <c r="B63" i="15"/>
  <c r="B64" i="15" s="1"/>
  <c r="B59" i="16"/>
  <c r="B56" i="16"/>
  <c r="B63" i="16"/>
  <c r="B64" i="16" s="1"/>
  <c r="B82" i="5"/>
  <c r="B31" i="4"/>
  <c r="B27" i="4"/>
  <c r="B25" i="4"/>
  <c r="B19" i="4"/>
  <c r="B15" i="4"/>
  <c r="B29" i="4" l="1"/>
  <c r="B41" i="4"/>
  <c r="B59" i="4" s="1"/>
  <c r="B52" i="4" l="1"/>
  <c r="B56" i="4" s="1"/>
  <c r="B35" i="4"/>
  <c r="B68" i="4" s="1"/>
  <c r="B63" i="4"/>
  <c r="B64" i="4" l="1"/>
</calcChain>
</file>

<file path=xl/sharedStrings.xml><?xml version="1.0" encoding="utf-8"?>
<sst xmlns="http://schemas.openxmlformats.org/spreadsheetml/2006/main" count="383" uniqueCount="209">
  <si>
    <t>אלפי ₪</t>
  </si>
  <si>
    <t>1. סך הכל עמלות קנייה ומכירה של ניירות ערך סחירים</t>
  </si>
  <si>
    <t>א. סך עמלות קנייה ומכירה של ניירות ערך סחירים לצדדים קשורים</t>
  </si>
  <si>
    <t>ב. סך עמלות קנייה ומכירה של ניירות ערך סחירים לצדדים שאינם קשורים</t>
  </si>
  <si>
    <t>א. סך עמלות קסטודיאן לצדדים קשורים</t>
  </si>
  <si>
    <t>ב. סך עמלות קסטודיאן לצדדים שאינם קשורים</t>
  </si>
  <si>
    <t>3. סך הכל הוצאות הנובעות מהשקעות לא סחירות</t>
  </si>
  <si>
    <t xml:space="preserve">ב. הוצאה הנובעת מהשקעה בזכויות במקרקעין </t>
  </si>
  <si>
    <t>4. מסים החלים על משקיע מוסדי, על נכסיו, על הכנסותיו ועל עסקאות שנעשו בנכסיו</t>
  </si>
  <si>
    <t>הוצאות ישירות מסוג עמלת ניהול חיצוני</t>
  </si>
  <si>
    <t xml:space="preserve">א. סך תשלומים הנובעים מהשקעה בקרנות השקעה בישראל </t>
  </si>
  <si>
    <t>ב. סך תשלומים הנובעים מהשקעה בקרנות השקעה בחו"ל</t>
  </si>
  <si>
    <t>ג. סך תשלומים למנהלי תיקים ישראלים בגין השקעה בחו"ל</t>
  </si>
  <si>
    <t xml:space="preserve">ד. סך תשלומים למנהלי תיקים זרים </t>
  </si>
  <si>
    <t>ה. סך תשלומים בגין השקעה בקרנות סל כאשר 75 אחוזים לפחות מנכסי הקרן הם נכסים שהונפקו במדינת ישראל לפי מדדים שעליהם הורה הממונה ובתנאים שהורה</t>
  </si>
  <si>
    <t>ו.   סך תשלומים בגין השקעה בקרנות סל כאשר 75 אחוזים לפחות מנכסי הקרן הם נכסים שלא הונפקו במדינת ישראל ואינם נסחרים או מוחזקים בה</t>
  </si>
  <si>
    <t>ז.  סך תשלומים בגין השקעה בקרנות נאמנות ישראליות כאשר 75 אחוזים לפחות מנכסי הקרן מושקעים בנכסים שלא הונפקו במדינת ישראל ואינם נסחרים או מוחזקים בה</t>
  </si>
  <si>
    <t>ח.  סך תשלומים בגין השקעה בקרנות נאמנות זרות כאשר 75 אחוזים לפחות מנכסי הקרן מושקעים בנכסים שלא הונפקו במדינת ישראל ואינם נסחרים או מוחזקים בה</t>
  </si>
  <si>
    <t xml:space="preserve"> ט. סך תשלומים בגין השקעה בקרן טכנולוגיה עילית</t>
  </si>
  <si>
    <t>סך הכל הוצאות ישירות לצורך חישוב שיעור עלות שנתית צפויה</t>
  </si>
  <si>
    <t>2. סך הכל דמי שמירה בשל ניירות ערך סחירים וכל עמלה שגובה מי שמבצע את משמרות ניירות הערך  (קסטודיאן)</t>
  </si>
  <si>
    <t>ברוקארז'- עמלות קנייה ומכירה בגין ביצוע עסקאות בניירות ערך סחירים</t>
  </si>
  <si>
    <t>צדדים קשורים</t>
  </si>
  <si>
    <t>צדדים שאינם קשורים</t>
  </si>
  <si>
    <t>סך עמלות ברוקראז'</t>
  </si>
  <si>
    <t>עמלות קסטודיאן</t>
  </si>
  <si>
    <t>סך עמלות קסטודיאן</t>
  </si>
  <si>
    <t>הוצאה הנובעת מהשקעה בניירות ערך לא סחירים או ממתן הלוואה</t>
  </si>
  <si>
    <t>סך הוצאות הנובעות מהשקעה בניירות ערך לא סחירים או ממתן הלוואה</t>
  </si>
  <si>
    <t>הוצאה הנובעת מהשקעה בזכויות מקרקעין</t>
  </si>
  <si>
    <t>סך הוצאות הנובעות מהשקעה בזכויות מקרקעין</t>
  </si>
  <si>
    <t>מסים החלים על הנכסים, ההכנסות והעסקאות</t>
  </si>
  <si>
    <t>סך הכל תשלומי מסים</t>
  </si>
  <si>
    <t>דמי ביטוח בעד ביטוח משנה</t>
  </si>
  <si>
    <t>סך הכל תשלומים למבטחי משנה</t>
  </si>
  <si>
    <t>הוצאה הנובעת בעד ניהול תביעה או תובענה</t>
  </si>
  <si>
    <t>סך הוצאות הנובעות בעד ניהול תביעה או תובענה</t>
  </si>
  <si>
    <t>הוצאה הנובעת ממתן משכנתא</t>
  </si>
  <si>
    <t>סך הוצאות בעד מתן משכנתאות</t>
  </si>
  <si>
    <t>תשלום של דמי ניהול משתנים</t>
  </si>
  <si>
    <t>(3)      אחרים</t>
  </si>
  <si>
    <t>(4)       </t>
  </si>
  <si>
    <t>(1)      קסטודיאן א'</t>
  </si>
  <si>
    <t>(2)      קסטודיאן ב'</t>
  </si>
  <si>
    <t>(5)       </t>
  </si>
  <si>
    <t>(4)      אחרים</t>
  </si>
  <si>
    <t>(1)      גוף/יחיד א'</t>
  </si>
  <si>
    <t>(2)      גוף/יחיד ב'</t>
  </si>
  <si>
    <t>(8)       </t>
  </si>
  <si>
    <t>(7)      אחרים</t>
  </si>
  <si>
    <t>(1)      רשות מסים א'</t>
  </si>
  <si>
    <t>(2)      רשות מסים ב</t>
  </si>
  <si>
    <t>(1)      מבטח משנה א'</t>
  </si>
  <si>
    <t>(2)      מבטח משנה ב'</t>
  </si>
  <si>
    <t>אלפי ש"ח</t>
  </si>
  <si>
    <t>תשלום הנובע מהשקעה בקרנות השקעה בישראל</t>
  </si>
  <si>
    <t>סך תשלומים הנובעים מהשקעה בקרנות השקעה בישראל</t>
  </si>
  <si>
    <t>תשלום הנובע מהשקעה בקרנות השקעה בחו"ל</t>
  </si>
  <si>
    <t>סך תשלומים הנובעים מהשקעה בקרנות השקעה בחו"ל</t>
  </si>
  <si>
    <t>תשלום למנהל תיקים ישראלי</t>
  </si>
  <si>
    <t>סך תשלומים למנהלי תיקים ישראליים</t>
  </si>
  <si>
    <t>תשלום למנהל תיקים זר</t>
  </si>
  <si>
    <t>סך תשלום למנהלי תיקים זרים</t>
  </si>
  <si>
    <t>סך תשלומים בגין השקעה בקרן סל כאשר 75% לפחות מנכסי הקרן הם נכסים שלא הונפקו במדינת ישראל ואינם נסחרים או מוחזקים בה</t>
  </si>
  <si>
    <t>סך תשלומים בגין השקעה בקרן סל כאשר 75% לפחות מנכסי הקרן הם נכסים שהונפקו במדינת ישראל לפי מדדים שעליהם הורה הממונה ובתנאים שהורה</t>
  </si>
  <si>
    <t xml:space="preserve">סך תשלום למנהלי קרן סל </t>
  </si>
  <si>
    <t>קרן נאמנות ישראלית</t>
  </si>
  <si>
    <t>סך תשלומים למנהלי קרנות נאמנות ישראליות</t>
  </si>
  <si>
    <t>תשלום בגין השקעה בקרנות נאמנות זרות כאשר 75% לפחות מנכסי הקרן מושקעים בנכסים שלא הונפקו במדינת ישראל ואינם נסחרים או מוחזקים בה</t>
  </si>
  <si>
    <t>סך תשלומים בגין השקעה בקרנות נאמנות זרות</t>
  </si>
  <si>
    <t>תשלומים בגין השקעה בקרן טכנולוגיה עילית</t>
  </si>
  <si>
    <t>(2)      מנהל קרנות ב'</t>
  </si>
  <si>
    <t>סך תשלום בגין השקעה בקרן טכנולוגיה עילית</t>
  </si>
  <si>
    <t>סך הכל עמלות ניהול חיצוני</t>
  </si>
  <si>
    <t>סך הכל נכסים לסוף שנה קודמת</t>
  </si>
  <si>
    <r>
      <t>א.</t>
    </r>
    <r>
      <rPr>
        <strike/>
        <sz val="12"/>
        <color theme="1"/>
        <rFont val="Calibri Light"/>
        <family val="2"/>
      </rPr>
      <t xml:space="preserve"> </t>
    </r>
    <r>
      <rPr>
        <sz val="12"/>
        <color theme="1"/>
        <rFont val="Calibri Light"/>
        <family val="2"/>
      </rPr>
      <t xml:space="preserve">הוצאה הנובעת מהשקעה בניירות ערך לא סחירים או ממתן הלוואה למי שאינו עמית או מבוטח </t>
    </r>
  </si>
  <si>
    <r>
      <t>סך הכל עמלות והוצאות</t>
    </r>
    <r>
      <rPr>
        <sz val="12"/>
        <color theme="1"/>
        <rFont val="Calibri Light"/>
        <family val="2"/>
      </rPr>
      <t xml:space="preserve"> </t>
    </r>
    <r>
      <rPr>
        <b/>
        <sz val="12"/>
        <color theme="1"/>
        <rFont val="Calibri Light"/>
        <family val="2"/>
      </rPr>
      <t>שאינן עמלות ניהול חיצוני</t>
    </r>
  </si>
  <si>
    <r>
      <rPr>
        <b/>
        <sz val="12"/>
        <color theme="1"/>
        <rFont val="Calibri Light"/>
        <family val="2"/>
      </rPr>
      <t>א.</t>
    </r>
    <r>
      <rPr>
        <sz val="12"/>
        <color theme="1"/>
        <rFont val="Calibri Light"/>
        <family val="2"/>
      </rPr>
      <t xml:space="preserve"> הוצאה הנובעת מהשקעה בקרנות השקעה בישראל לרבות באמצעות חשבון המנוהל עבור הגוף המוסדי.  
</t>
    </r>
    <r>
      <rPr>
        <b/>
        <sz val="12"/>
        <color theme="1"/>
        <rFont val="Calibri Light"/>
        <family val="2"/>
      </rPr>
      <t>ב.</t>
    </r>
    <r>
      <rPr>
        <sz val="12"/>
        <color theme="1"/>
        <rFont val="Calibri Light"/>
        <family val="2"/>
      </rPr>
      <t xml:space="preserve"> הוצאה הנובעת מהשקעה בקרנות השקעה בחו"ל לרבות באמצעות חשבון המנוהל עבור הגוף המוסדי.  
</t>
    </r>
    <r>
      <rPr>
        <b/>
        <sz val="12"/>
        <color theme="1"/>
        <rFont val="Calibri Light"/>
        <family val="2"/>
      </rPr>
      <t>ג.</t>
    </r>
    <r>
      <rPr>
        <sz val="12"/>
        <color theme="1"/>
        <rFont val="Calibri Light"/>
        <family val="2"/>
      </rPr>
      <t xml:space="preserve"> תשלום למנהל תיקים זר;תשלום למנהלי תיקים ישראליים בגין השקעה בחו"ל.  
</t>
    </r>
    <r>
      <rPr>
        <b/>
        <sz val="12"/>
        <color theme="1"/>
        <rFont val="Calibri Light"/>
        <family val="2"/>
      </rPr>
      <t xml:space="preserve">ד. </t>
    </r>
    <r>
      <rPr>
        <sz val="12"/>
        <color theme="1"/>
        <rFont val="Calibri Light"/>
        <family val="2"/>
      </rPr>
      <t xml:space="preserve">תשלום למנהלי תיקים זרים.  
</t>
    </r>
    <r>
      <rPr>
        <b/>
        <sz val="12"/>
        <color theme="1"/>
        <rFont val="Calibri Light"/>
        <family val="2"/>
      </rPr>
      <t>ה.</t>
    </r>
    <r>
      <rPr>
        <sz val="12"/>
        <color theme="1"/>
        <rFont val="Calibri Light"/>
        <family val="2"/>
      </rPr>
      <t xml:space="preserve"> סך תשלומים בגין השקעה בקרנות סל כאשר 75% לפחות מנכסי הקרן הם נכסים שהונפקו במדינת ישראל לפי מדדים שעליהם הורה הממונה ובתנאים שהורה.  
</t>
    </r>
    <r>
      <rPr>
        <b/>
        <sz val="12"/>
        <color theme="1"/>
        <rFont val="Calibri Light"/>
        <family val="2"/>
      </rPr>
      <t xml:space="preserve">ו. </t>
    </r>
    <r>
      <rPr>
        <sz val="12"/>
        <color theme="1"/>
        <rFont val="Calibri Light"/>
        <family val="2"/>
      </rPr>
      <t xml:space="preserve">סך תשלומים בגין השקעה בקרנות סל כאשר 75% לפחות מנכסי הקרן הם נכסים שלא הונפקו במדינת ישראל ואינם נסחרים או מוחזקים בה.  
 </t>
    </r>
    <r>
      <rPr>
        <b/>
        <sz val="12"/>
        <color theme="1"/>
        <rFont val="Calibri Light"/>
        <family val="2"/>
      </rPr>
      <t xml:space="preserve">ז. </t>
    </r>
    <r>
      <rPr>
        <sz val="12"/>
        <color theme="1"/>
        <rFont val="Calibri Light"/>
        <family val="2"/>
      </rPr>
      <t xml:space="preserve">סך תשלומים בגין השקעה בקרנות נאמנות ישראליות כאשר 75% לפחות מנכסי הקרן מושקעים בנכסים שלא הונפקו במדינת ישראל ואינם נסחרים או מוחזקים בה.   
</t>
    </r>
    <r>
      <rPr>
        <b/>
        <sz val="12"/>
        <color theme="1"/>
        <rFont val="Calibri Light"/>
        <family val="2"/>
      </rPr>
      <t>ח.</t>
    </r>
    <r>
      <rPr>
        <sz val="12"/>
        <color theme="1"/>
        <rFont val="Calibri Light"/>
        <family val="2"/>
      </rPr>
      <t xml:space="preserve"> סך תשלומים בגין השקעה בקרנות נאמנות זרות כאשר 75% לפחות מנכסי הקרן מושקעים בנכסים שלא הונפקו במדינת ישראל ואינם נסחרים או מוחזקים בה.  
 </t>
    </r>
    <r>
      <rPr>
        <b/>
        <sz val="12"/>
        <color theme="1"/>
        <rFont val="Calibri Light"/>
        <family val="2"/>
      </rPr>
      <t xml:space="preserve">ט. </t>
    </r>
    <r>
      <rPr>
        <sz val="12"/>
        <color theme="1"/>
        <rFont val="Calibri Light"/>
        <family val="2"/>
      </rPr>
      <t xml:space="preserve">סך תשלומים בגין השקעה בקרן טכנולוגיה עילית כהגדרתה בחוק השקעות משותפות בנאמנות.  </t>
    </r>
  </si>
  <si>
    <t xml:space="preserve">צדדים שאינם קשורים </t>
  </si>
  <si>
    <t>5. סך הוצאות בעד ניהול תביעות</t>
  </si>
  <si>
    <t>6. סך הוצאות בעד מתן משכנתאות</t>
  </si>
  <si>
    <t xml:space="preserve">10 . סך דמי ניהול משתנים – החלק מתשלום עמלת ניהול חיצוני שנגזר מתשואת הנכסים </t>
  </si>
  <si>
    <t>11.   סה"כ הוצאות ישירות מסוג "עמלת ניהול חיצוני" (סכום סעיפים 11.א עד11.ט)</t>
  </si>
  <si>
    <t>7. סך הכל הוצאות ישירות שאינן מסוג עמלת ניהול חיצוני (סכום סעיפים 1 עד6)</t>
  </si>
  <si>
    <t>8. שווי ממוצע של נכסי הקופה או המסלול (ממוצע פשוט של סעיפים 8א ו-8ב)</t>
  </si>
  <si>
    <t>9. שיעור שנתי של הוצאות ישירות שאינן מסוג עמלת ניהול חיצוני (חלוקה של סעיף 7 בסעיף 8 )</t>
  </si>
  <si>
    <t>12. שיעור עמלת ניהול חיצוני בפועל (חלוקה של סעיף 11 בסעיף 8.ב)</t>
  </si>
  <si>
    <t>14. ההפרש בין שיעור מגבלת עמלת ניהול חיצוני מוצהרת לבין שיעור  עמלת ניהול חיצוני בפועל (סעיף 13 פחות סעיף 12)</t>
  </si>
  <si>
    <t xml:space="preserve">15א. סכום שהוחזר  לחוסכים (אם הוחזר) </t>
  </si>
  <si>
    <t xml:space="preserve">15ב. שיעור עמלת ניהול חיצוני בפועל לאחר החזר, (חלוקה של התוצאה של סעיף 11 בניכוי סעיף 15א, בסעיף 8.ב) </t>
  </si>
  <si>
    <t>סך הכל הוצאות ישירות בפועל (למעט דמי ניהול משתנים כאמור בסעיף 10)</t>
  </si>
  <si>
    <t>16. סך כל ההוצאות הישירות (סכום של סעיף 9 וסעיף 12)</t>
  </si>
  <si>
    <t>17. שיעור סך ההוצאות הישירות מתוך יתרת נכסים ממוצעת  (חלוקה של סעיף 16 בסעיף 8)</t>
  </si>
  <si>
    <t>19. De: שיעור הוצאות ישירות  (סכום של סעיף 9 וסעיף 18 )</t>
  </si>
  <si>
    <t>סך הכל דמי ניהול משתנים</t>
  </si>
  <si>
    <t>ב. השווי המשוערך של נכסי הקופה או המסלול נכון ליום 31 בדצמבר של שנת הכספים שהסתיימה 2023</t>
  </si>
  <si>
    <t>מספר אישור אוצר</t>
  </si>
  <si>
    <t xml:space="preserve">נספח 1 </t>
  </si>
  <si>
    <t/>
  </si>
  <si>
    <t>תאריך נכונות דו"ח</t>
  </si>
  <si>
    <t>זרים</t>
  </si>
  <si>
    <t>פועלים</t>
  </si>
  <si>
    <t xml:space="preserve">
נספח 1- סך  ההוצאות הישירות ששולמו בעד כל סוג של הוצאה ישירה לתקופה המסתיימת ביום 31.12.2024</t>
  </si>
  <si>
    <t>א. השווי המשוערך של  נכסי הקופה או המסלול נכון ליום 31 בדצמבר של שנת הכספים 2024</t>
  </si>
  <si>
    <t xml:space="preserve">פועלים </t>
  </si>
  <si>
    <t>18. שיעור מגבלת עמלת ניהול חיצוני שהמשקיע המוסדי הצהיר עליה בהתאם לתקנה 2א לתקנות הוצאות ישירות עבור שנת הכספים הבאה 2025</t>
  </si>
  <si>
    <t>13. שיעור מגבלת עמלת ניהול חיצוני שהמשקיע המוסדי הצהיר עליה עבור שנת הכספים שהסתיימה 2024</t>
  </si>
  <si>
    <t>13. שיעור מגבלת עמלת ניהול חיצוני שהמשקיע המוסדי הצהיר עליה  עבור שנת הכספים שהסתיימה 2024</t>
  </si>
  <si>
    <t>נספח 2 – פרוט עמלות והוצאות שאינן עמלות ניהול חיצוני לתקופה המסתיימת ביום 31.12.2024</t>
  </si>
  <si>
    <t>נספח 3 - פירוט עמלות ניהול חיצוני לתקופה המסתיימת ביום 31.12.2024</t>
  </si>
  <si>
    <t>2024-12-31</t>
  </si>
  <si>
    <t>קידוד קופה</t>
  </si>
  <si>
    <t>סך תשלום למנהלי קרנות סל</t>
  </si>
  <si>
    <t>ארם לבני 60-50</t>
  </si>
  <si>
    <t>5101</t>
  </si>
  <si>
    <t>9920</t>
  </si>
  <si>
    <t>510773922-00000000000297-9920-000</t>
  </si>
  <si>
    <t>ארם 60 ומעלה</t>
  </si>
  <si>
    <t>5221</t>
  </si>
  <si>
    <t>9921</t>
  </si>
  <si>
    <t>510773922-00000000000297-9921-000</t>
  </si>
  <si>
    <t>ארם עד 50</t>
  </si>
  <si>
    <t>5581</t>
  </si>
  <si>
    <t>9922</t>
  </si>
  <si>
    <t>510773922-00000000000297-9922-000</t>
  </si>
  <si>
    <t>מזרחי</t>
  </si>
  <si>
    <t>לידר ד</t>
  </si>
  <si>
    <t xml:space="preserve">אקסלנס </t>
  </si>
  <si>
    <t xml:space="preserve">מיטב </t>
  </si>
  <si>
    <t>אי בי אי שרותי בורסה והשקעות</t>
  </si>
  <si>
    <t>Bridges Israel Growth</t>
  </si>
  <si>
    <t>Fimi Israel Opportunity 6</t>
  </si>
  <si>
    <t>Harel Alternative Credit Co-Invest</t>
  </si>
  <si>
    <t>IBI EVO מלונאות</t>
  </si>
  <si>
    <t>IBI ראם אקוויטי</t>
  </si>
  <si>
    <t>IIF IV  (תשי 4)</t>
  </si>
  <si>
    <t>Klirmark Fund III</t>
  </si>
  <si>
    <t>Klirmark Fund IV</t>
  </si>
  <si>
    <t>Pitango Growth  II</t>
  </si>
  <si>
    <t>אלפא</t>
  </si>
  <si>
    <t xml:space="preserve">אלפא </t>
  </si>
  <si>
    <t>אלפא בונדס</t>
  </si>
  <si>
    <t>אלפא הזדמנויות</t>
  </si>
  <si>
    <t>ארבל</t>
  </si>
  <si>
    <t>יסודות נדלן ג</t>
  </si>
  <si>
    <t>מונטה</t>
  </si>
  <si>
    <t>מונטה סידס II</t>
  </si>
  <si>
    <t>ספרה פארקינג</t>
  </si>
  <si>
    <t>פורטיסימו V</t>
  </si>
  <si>
    <t>פורטיסימו VI</t>
  </si>
  <si>
    <t>Alto III</t>
  </si>
  <si>
    <t>Ami Opportunities (APAX)</t>
  </si>
  <si>
    <t>Blue Atlantic PTNR</t>
  </si>
  <si>
    <t>Blue Atlantic PTNR II</t>
  </si>
  <si>
    <t>Blue Atlantic PTNR III</t>
  </si>
  <si>
    <t>Colchis Income Fund</t>
  </si>
  <si>
    <t>Direct Lending III</t>
  </si>
  <si>
    <t>Electra Capital PM II  Feeder 3</t>
  </si>
  <si>
    <t>EQT  IX   Buyout (יורו)</t>
  </si>
  <si>
    <t>EQT Infrastructure V (יורו)</t>
  </si>
  <si>
    <t>Faro Point FIVF III (F-5)</t>
  </si>
  <si>
    <t>First Time II</t>
  </si>
  <si>
    <t>Hamilton Co-invest IV</t>
  </si>
  <si>
    <t>Hamilton Strategic Opp VII</t>
  </si>
  <si>
    <t>HarbourVest Dover  X</t>
  </si>
  <si>
    <t>IBI Datacom</t>
  </si>
  <si>
    <t>IBI Pillar Gatingen</t>
  </si>
  <si>
    <t>IBI Pillar Neubrandenburg</t>
  </si>
  <si>
    <t>IBI SBL</t>
  </si>
  <si>
    <t>Insight Partners XI</t>
  </si>
  <si>
    <t>Invesco Credit Partners II</t>
  </si>
  <si>
    <t>Madison Realty Capital Debt V</t>
  </si>
  <si>
    <t>MV Credit Senior II</t>
  </si>
  <si>
    <t>Mv Subordinated V  (ה.פ)</t>
  </si>
  <si>
    <t>Pantheon Access Feeder 2017</t>
  </si>
  <si>
    <t>Triventures Arc by Sheba</t>
  </si>
  <si>
    <t>Triventures IV</t>
  </si>
  <si>
    <t>Vintage Growth Fund III</t>
  </si>
  <si>
    <t>Vintage V Acess</t>
  </si>
  <si>
    <t>Vintage VI (Access)  (ה.פ)</t>
  </si>
  <si>
    <t>Vintage VI (Breakout)</t>
  </si>
  <si>
    <t>Windin’ Capital Fund LP</t>
  </si>
  <si>
    <t>אלקטרה II</t>
  </si>
  <si>
    <t>אלקטרה III  (ה.פ)</t>
  </si>
  <si>
    <t>פאגאיה אופורטוניטי</t>
  </si>
  <si>
    <t>פורמה</t>
  </si>
  <si>
    <t>פורמה II</t>
  </si>
  <si>
    <t>קסם</t>
  </si>
  <si>
    <t>מור קרנות</t>
  </si>
  <si>
    <t>SPDR TRUST</t>
  </si>
  <si>
    <t>INVESCO</t>
  </si>
  <si>
    <t>VANECK VECTORS</t>
  </si>
  <si>
    <t>ISHARES INC</t>
  </si>
  <si>
    <t xml:space="preserve">WISDOMTREE </t>
  </si>
  <si>
    <t>VANGUARD GROUP</t>
  </si>
  <si>
    <t>KRANESHARES ETF</t>
  </si>
  <si>
    <t>WISDOMTREE</t>
  </si>
  <si>
    <t>GLOBAL X MANAGEMENT</t>
  </si>
  <si>
    <t>LYXOR</t>
  </si>
  <si>
    <t>AMUNDI INVESTMENT</t>
  </si>
  <si>
    <t>הראל</t>
  </si>
  <si>
    <t>מגדל</t>
  </si>
  <si>
    <t>מיטב קרנות נאמנות</t>
  </si>
  <si>
    <t>KOTAK</t>
  </si>
  <si>
    <t>COMGEST</t>
  </si>
  <si>
    <t>NOMURA ASSET MANAGEMENT</t>
  </si>
  <si>
    <t>FIDELITY FUNDS</t>
  </si>
  <si>
    <t>SUMI TRUST</t>
  </si>
  <si>
    <t>ארם גמולים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</si>
</sst>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#,##0.00000000000000000"/>
    <numFmt numFmtId="165" formatCode="0.0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77"/>
      <scheme val="minor"/>
    </font>
    <font>
      <b/>
      <sz val="12"/>
      <color theme="1"/>
      <name val="Calibri Light"/>
      <family val="2"/>
    </font>
    <font>
      <sz val="12"/>
      <color theme="1"/>
      <name val="Calibri Light"/>
      <family val="2"/>
    </font>
    <font>
      <sz val="12"/>
      <color rgb="FF000000"/>
      <name val="Calibri Light"/>
      <family val="2"/>
    </font>
    <font>
      <strike/>
      <sz val="12"/>
      <color theme="1"/>
      <name val="Calibri Light"/>
      <family val="2"/>
    </font>
    <font>
      <b/>
      <sz val="12"/>
      <color rgb="FF000080"/>
      <name val="Calibri Light"/>
      <family val="2"/>
    </font>
    <font>
      <sz val="12"/>
      <color rgb="FF000080"/>
      <name val="Calibri Light"/>
      <family val="2"/>
    </font>
    <font>
      <sz val="11"/>
      <color theme="1"/>
      <name val="Calibri"/>
      <family val="2"/>
      <scheme val="minor"/>
    </font>
    <font>
      <b/>
      <sz val="8"/>
      <name val="Tahoma"/>
      <family val="2"/>
    </font>
    <font>
      <sz val="8"/>
      <name val="Tahoma"/>
      <family val="2"/>
    </font>
    <font>
      <sz val="8"/>
      <color theme="1"/>
      <name val="Tahoma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/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 style="medium">
        <color rgb="FF808080"/>
      </left>
      <right style="medium">
        <color rgb="FF808080"/>
      </right>
      <top/>
      <bottom style="medium">
        <color rgb="FF808080"/>
      </bottom>
      <diagonal/>
    </border>
    <border>
      <left/>
      <right style="medium">
        <color rgb="FF808080"/>
      </right>
      <top/>
      <bottom style="medium">
        <color rgb="FF808080"/>
      </bottom>
      <diagonal/>
    </border>
    <border>
      <left style="medium">
        <color rgb="FF808080"/>
      </left>
      <right style="medium">
        <color rgb="FF808080"/>
      </right>
      <top/>
      <bottom/>
      <diagonal/>
    </border>
    <border>
      <left/>
      <right style="medium">
        <color rgb="FF808080"/>
      </right>
      <top/>
      <bottom/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/>
      <diagonal/>
    </border>
  </borders>
  <cellStyleXfs count="4">
    <xf numFmtId="0" fontId="0" fillId="0" borderId="0"/>
    <xf numFmtId="0" fontId="1" fillId="0" borderId="0"/>
    <xf numFmtId="9" fontId="8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68">
    <xf numFmtId="0" fontId="0" fillId="0" borderId="0" xfId="0"/>
    <xf numFmtId="0" fontId="4" fillId="0" borderId="1" xfId="0" applyFont="1" applyBorder="1" applyAlignment="1">
      <alignment horizontal="right" vertical="center" readingOrder="2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0" fontId="4" fillId="0" borderId="1" xfId="0" applyFont="1" applyBorder="1" applyAlignment="1">
      <alignment horizontal="right" vertical="center" readingOrder="1"/>
    </xf>
    <xf numFmtId="0" fontId="3" fillId="0" borderId="1" xfId="0" applyFont="1" applyBorder="1" applyAlignment="1">
      <alignment horizontal="right" vertical="center" wrapText="1" readingOrder="2"/>
    </xf>
    <xf numFmtId="0" fontId="6" fillId="0" borderId="4" xfId="0" applyFont="1" applyBorder="1" applyAlignment="1">
      <alignment horizontal="right" vertical="center" wrapText="1" readingOrder="2"/>
    </xf>
    <xf numFmtId="0" fontId="2" fillId="0" borderId="3" xfId="0" applyFont="1" applyBorder="1" applyAlignment="1">
      <alignment horizontal="right" vertical="center" wrapText="1" readingOrder="2"/>
    </xf>
    <xf numFmtId="0" fontId="3" fillId="0" borderId="0" xfId="0" applyFont="1" applyAlignment="1">
      <alignment horizontal="right"/>
    </xf>
    <xf numFmtId="0" fontId="2" fillId="0" borderId="6" xfId="0" applyFont="1" applyBorder="1" applyAlignment="1">
      <alignment horizontal="right" vertical="center" wrapText="1" readingOrder="2"/>
    </xf>
    <xf numFmtId="0" fontId="3" fillId="0" borderId="5" xfId="0" applyFont="1" applyBorder="1" applyAlignment="1">
      <alignment horizontal="right" vertical="center" wrapText="1" readingOrder="2"/>
    </xf>
    <xf numFmtId="0" fontId="3" fillId="0" borderId="6" xfId="0" applyFont="1" applyBorder="1" applyAlignment="1">
      <alignment horizontal="right" vertical="center" wrapText="1" readingOrder="2"/>
    </xf>
    <xf numFmtId="0" fontId="3" fillId="0" borderId="8" xfId="0" applyFont="1" applyBorder="1" applyAlignment="1">
      <alignment horizontal="right" vertical="center" wrapText="1" readingOrder="2"/>
    </xf>
    <xf numFmtId="0" fontId="6" fillId="0" borderId="6" xfId="0" applyFont="1" applyBorder="1" applyAlignment="1">
      <alignment horizontal="right" vertical="center" wrapText="1" readingOrder="2"/>
    </xf>
    <xf numFmtId="0" fontId="7" fillId="0" borderId="6" xfId="0" applyFont="1" applyBorder="1" applyAlignment="1">
      <alignment horizontal="right" vertical="center" wrapText="1" readingOrder="2"/>
    </xf>
    <xf numFmtId="0" fontId="3" fillId="0" borderId="2" xfId="0" applyFont="1" applyBorder="1" applyAlignment="1">
      <alignment horizontal="right" vertical="center" wrapText="1" readingOrder="2"/>
    </xf>
    <xf numFmtId="0" fontId="3" fillId="0" borderId="0" xfId="0" applyFont="1" applyAlignment="1">
      <alignment horizontal="right" vertical="center" readingOrder="2"/>
    </xf>
    <xf numFmtId="0" fontId="2" fillId="0" borderId="3" xfId="0" applyFont="1" applyBorder="1" applyAlignment="1">
      <alignment horizontal="justify" vertical="center" wrapText="1" readingOrder="2"/>
    </xf>
    <xf numFmtId="0" fontId="3" fillId="0" borderId="5" xfId="0" applyFont="1" applyBorder="1" applyAlignment="1">
      <alignment horizontal="justify" vertical="center" wrapText="1" readingOrder="2"/>
    </xf>
    <xf numFmtId="4" fontId="4" fillId="0" borderId="1" xfId="0" applyNumberFormat="1" applyFont="1" applyBorder="1" applyAlignment="1">
      <alignment horizontal="right" vertical="center" readingOrder="1"/>
    </xf>
    <xf numFmtId="2" fontId="4" fillId="0" borderId="1" xfId="0" applyNumberFormat="1" applyFont="1" applyBorder="1" applyAlignment="1">
      <alignment horizontal="right" vertical="center" readingOrder="1"/>
    </xf>
    <xf numFmtId="2" fontId="4" fillId="0" borderId="1" xfId="2" applyNumberFormat="1" applyFont="1" applyFill="1" applyBorder="1" applyAlignment="1">
      <alignment horizontal="right" vertical="center" readingOrder="1"/>
    </xf>
    <xf numFmtId="4" fontId="3" fillId="0" borderId="5" xfId="0" applyNumberFormat="1" applyFont="1" applyBorder="1" applyAlignment="1">
      <alignment horizontal="right" vertical="center" wrapText="1" readingOrder="2"/>
    </xf>
    <xf numFmtId="2" fontId="3" fillId="0" borderId="5" xfId="0" applyNumberFormat="1" applyFont="1" applyBorder="1" applyAlignment="1">
      <alignment horizontal="right" vertical="center" wrapText="1" readingOrder="2"/>
    </xf>
    <xf numFmtId="0" fontId="10" fillId="0" borderId="1" xfId="0" applyFont="1" applyBorder="1" applyAlignment="1">
      <alignment horizontal="right" wrapText="1"/>
    </xf>
    <xf numFmtId="0" fontId="9" fillId="0" borderId="0" xfId="0" applyFont="1" applyAlignment="1">
      <alignment horizontal="right" wrapText="1"/>
    </xf>
    <xf numFmtId="2" fontId="3" fillId="0" borderId="5" xfId="0" applyNumberFormat="1" applyFont="1" applyBorder="1" applyAlignment="1">
      <alignment horizontal="justify" vertical="center" wrapText="1" readingOrder="2"/>
    </xf>
    <xf numFmtId="4" fontId="3" fillId="0" borderId="5" xfId="0" applyNumberFormat="1" applyFont="1" applyBorder="1" applyAlignment="1">
      <alignment horizontal="justify" vertical="center" wrapText="1" readingOrder="2"/>
    </xf>
    <xf numFmtId="0" fontId="10" fillId="0" borderId="0" xfId="0" applyFont="1" applyAlignment="1">
      <alignment horizontal="right" wrapText="1"/>
    </xf>
    <xf numFmtId="4" fontId="3" fillId="0" borderId="0" xfId="0" applyNumberFormat="1" applyFont="1" applyAlignment="1">
      <alignment horizontal="right" vertical="center"/>
    </xf>
    <xf numFmtId="10" fontId="3" fillId="0" borderId="0" xfId="2" applyNumberFormat="1" applyFont="1" applyFill="1" applyAlignment="1">
      <alignment horizontal="right" vertical="center"/>
    </xf>
    <xf numFmtId="43" fontId="4" fillId="0" borderId="1" xfId="3" applyFont="1" applyFill="1" applyBorder="1" applyAlignment="1">
      <alignment horizontal="right" vertical="center" readingOrder="1"/>
    </xf>
    <xf numFmtId="2" fontId="4" fillId="0" borderId="0" xfId="2" applyNumberFormat="1" applyFont="1" applyFill="1" applyBorder="1" applyAlignment="1">
      <alignment horizontal="right" vertical="center" readingOrder="1"/>
    </xf>
    <xf numFmtId="0" fontId="10" fillId="0" borderId="0" xfId="0" applyFont="1" applyAlignment="1" applyProtection="1">
      <alignment horizontal="right" wrapText="1"/>
      <protection locked="0"/>
    </xf>
    <xf numFmtId="2" fontId="10" fillId="0" borderId="0" xfId="0" applyNumberFormat="1" applyFont="1" applyAlignment="1" applyProtection="1">
      <alignment horizontal="left" wrapText="1"/>
      <protection locked="0"/>
    </xf>
    <xf numFmtId="2" fontId="10" fillId="0" borderId="0" xfId="0" applyNumberFormat="1" applyFont="1" applyAlignment="1">
      <alignment horizontal="left" wrapText="1"/>
    </xf>
    <xf numFmtId="4" fontId="9" fillId="0" borderId="0" xfId="0" applyNumberFormat="1" applyFont="1" applyAlignment="1">
      <alignment horizontal="right"/>
    </xf>
    <xf numFmtId="4" fontId="10" fillId="0" borderId="0" xfId="0" applyNumberFormat="1" applyFont="1" applyAlignment="1" applyProtection="1">
      <alignment horizontal="right"/>
      <protection locked="0"/>
    </xf>
    <xf numFmtId="2" fontId="3" fillId="0" borderId="0" xfId="2" applyNumberFormat="1" applyFont="1" applyFill="1" applyAlignment="1">
      <alignment horizontal="right" vertical="center"/>
    </xf>
    <xf numFmtId="2" fontId="3" fillId="0" borderId="0" xfId="0" applyNumberFormat="1" applyFont="1" applyAlignment="1">
      <alignment horizontal="right" vertical="center"/>
    </xf>
    <xf numFmtId="0" fontId="2" fillId="0" borderId="1" xfId="0" applyFont="1" applyBorder="1" applyAlignment="1">
      <alignment horizontal="right" vertical="center" wrapText="1" readingOrder="2"/>
    </xf>
    <xf numFmtId="43" fontId="4" fillId="0" borderId="1" xfId="0" applyNumberFormat="1" applyFont="1" applyBorder="1" applyAlignment="1">
      <alignment horizontal="right" vertical="center" readingOrder="1"/>
    </xf>
    <xf numFmtId="4" fontId="3" fillId="0" borderId="0" xfId="0" applyNumberFormat="1" applyFont="1" applyAlignment="1">
      <alignment horizontal="right" vertical="center" readingOrder="2"/>
    </xf>
    <xf numFmtId="164" fontId="3" fillId="0" borderId="0" xfId="0" applyNumberFormat="1" applyFont="1" applyAlignment="1">
      <alignment horizontal="right" vertical="center" readingOrder="2"/>
    </xf>
    <xf numFmtId="43" fontId="3" fillId="0" borderId="5" xfId="0" applyNumberFormat="1" applyFont="1" applyBorder="1" applyAlignment="1">
      <alignment horizontal="justify" vertical="center" wrapText="1" readingOrder="2"/>
    </xf>
    <xf numFmtId="165" fontId="4" fillId="0" borderId="1" xfId="0" applyNumberFormat="1" applyFont="1" applyBorder="1" applyAlignment="1">
      <alignment horizontal="right" vertical="center" readingOrder="1"/>
    </xf>
    <xf numFmtId="165" fontId="3" fillId="0" borderId="5" xfId="0" applyNumberFormat="1" applyFont="1" applyBorder="1" applyAlignment="1">
      <alignment horizontal="justify" vertical="center" wrapText="1" readingOrder="2"/>
    </xf>
    <xf numFmtId="0" fontId="3" fillId="0" borderId="9" xfId="0" applyFont="1" applyBorder="1" applyAlignment="1">
      <alignment vertical="center" wrapText="1" readingOrder="2"/>
    </xf>
    <xf numFmtId="0" fontId="3" fillId="0" borderId="7" xfId="0" applyFont="1" applyBorder="1" applyAlignment="1">
      <alignment vertical="center" wrapText="1" readingOrder="2"/>
    </xf>
    <xf numFmtId="0" fontId="3" fillId="0" borderId="5" xfId="0" applyFont="1" applyBorder="1" applyAlignment="1">
      <alignment vertical="center" wrapText="1" readingOrder="2"/>
    </xf>
    <xf numFmtId="10" fontId="3" fillId="0" borderId="0" xfId="2" applyNumberFormat="1" applyFont="1" applyAlignment="1">
      <alignment horizontal="right" vertical="center"/>
    </xf>
    <xf numFmtId="43" fontId="3" fillId="0" borderId="0" xfId="0" applyNumberFormat="1" applyFont="1" applyAlignment="1">
      <alignment horizontal="right"/>
    </xf>
    <xf numFmtId="4" fontId="4" fillId="0" borderId="0" xfId="0" applyNumberFormat="1" applyFont="1" applyAlignment="1">
      <alignment horizontal="right" vertical="center" readingOrder="1"/>
    </xf>
    <xf numFmtId="10" fontId="3" fillId="0" borderId="0" xfId="2" applyNumberFormat="1" applyFont="1" applyFill="1" applyBorder="1" applyAlignment="1">
      <alignment horizontal="right" vertical="center"/>
    </xf>
    <xf numFmtId="43" fontId="3" fillId="0" borderId="0" xfId="3" applyFont="1" applyBorder="1" applyAlignment="1">
      <alignment horizontal="right" vertical="center"/>
    </xf>
    <xf numFmtId="0" fontId="3" fillId="0" borderId="0" xfId="0" applyFont="1" applyAlignment="1">
      <alignment horizontal="right" vertical="center" wrapText="1" readingOrder="2"/>
    </xf>
    <xf numFmtId="0" fontId="11" fillId="0" borderId="0" xfId="0" applyFont="1" applyAlignment="1">
      <alignment horizontal="center" vertical="top"/>
    </xf>
    <xf numFmtId="43" fontId="3" fillId="0" borderId="0" xfId="0" applyNumberFormat="1" applyFont="1" applyAlignment="1">
      <alignment horizontal="right" vertical="center"/>
    </xf>
    <xf numFmtId="4" fontId="11" fillId="0" borderId="0" xfId="0" applyNumberFormat="1" applyFont="1" applyAlignment="1">
      <alignment vertical="top"/>
    </xf>
    <xf numFmtId="10" fontId="3" fillId="0" borderId="0" xfId="2" applyNumberFormat="1" applyFont="1" applyBorder="1" applyAlignment="1">
      <alignment horizontal="right" vertical="center"/>
    </xf>
    <xf numFmtId="0" fontId="3" fillId="0" borderId="9" xfId="0" applyFont="1" applyBorder="1" applyAlignment="1">
      <alignment horizontal="right" vertical="center" wrapText="1" readingOrder="2"/>
    </xf>
    <xf numFmtId="0" fontId="3" fillId="0" borderId="5" xfId="0" applyFont="1" applyBorder="1" applyAlignment="1">
      <alignment horizontal="right" vertical="center" wrapText="1" readingOrder="2"/>
    </xf>
    <xf numFmtId="0" fontId="3" fillId="0" borderId="7" xfId="0" applyFont="1" applyBorder="1" applyAlignment="1">
      <alignment horizontal="right" vertical="center" wrapText="1" readingOrder="2"/>
    </xf>
    <xf numFmtId="0" fontId="3" fillId="0" borderId="9" xfId="0" applyFont="1" applyBorder="1" applyAlignment="1">
      <alignment horizontal="justify" vertical="center" wrapText="1" readingOrder="2"/>
    </xf>
    <xf numFmtId="0" fontId="3" fillId="0" borderId="5" xfId="0" applyFont="1" applyBorder="1" applyAlignment="1">
      <alignment horizontal="justify" vertical="center" wrapText="1" readingOrder="2"/>
    </xf>
    <xf numFmtId="0" fontId="2" fillId="0" borderId="9" xfId="0" applyFont="1" applyBorder="1" applyAlignment="1">
      <alignment horizontal="right" vertical="center" wrapText="1" readingOrder="2"/>
    </xf>
    <xf numFmtId="0" fontId="2" fillId="0" borderId="5" xfId="0" applyFont="1" applyBorder="1" applyAlignment="1">
      <alignment horizontal="right" vertical="center" wrapText="1" readingOrder="2"/>
    </xf>
    <xf numFmtId="0" fontId="3" fillId="0" borderId="7" xfId="0" applyFont="1" applyBorder="1" applyAlignment="1">
      <alignment horizontal="justify" vertical="center" wrapText="1" readingOrder="2"/>
    </xf>
  </cellXfs>
  <cellStyles count="4">
    <cellStyle name="Comma" xfId="3" builtinId="3"/>
    <cellStyle name="Normal" xfId="0" builtinId="0"/>
    <cellStyle name="Normal 2" xfId="1" xr:uid="{54966482-994A-4C81-9F57-A7CF61072040}"/>
    <cellStyle name="Percent" xfId="2" builtinId="5"/>
  </cellStyles>
  <dxfs count="0"/>
  <tableStyles count="0" defaultTableStyle="TableStyleMedium2" defaultPivotStyle="PivotStyleLight16"/>
  <colors>
    <mruColors>
      <color rgb="FFFFFF99"/>
      <color rgb="FF8BFFBF"/>
      <color rgb="FFFF967D"/>
      <color rgb="FFFF8B8B"/>
      <color rgb="FFFFBE7D"/>
      <color rgb="FFFFB87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ערכת נושא של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D2BAE6-6C20-45C9-A01B-0D880F3F5FF9}">
  <sheetPr codeName="גיליון8"/>
  <dimension ref="A2:J73"/>
  <sheetViews>
    <sheetView rightToLeft="1" workbookViewId="0">
      <selection activeCell="A32" sqref="A32"/>
    </sheetView>
  </sheetViews>
  <sheetFormatPr defaultColWidth="9" defaultRowHeight="15.75" x14ac:dyDescent="0.25"/>
  <cols>
    <col min="1" max="1" width="81.7109375" style="2" customWidth="1"/>
    <col min="2" max="2" width="46" style="2" customWidth="1"/>
    <col min="3" max="3" width="16.42578125" style="2" customWidth="1"/>
    <col min="4" max="4" width="60.5703125" style="2" customWidth="1"/>
    <col min="5" max="5" width="26.5703125" style="2" customWidth="1"/>
    <col min="6" max="6" width="18.42578125" style="2" customWidth="1"/>
    <col min="7" max="16384" width="9" style="2"/>
  </cols>
  <sheetData>
    <row r="2" spans="1:10" x14ac:dyDescent="0.25">
      <c r="A2" s="2" t="s">
        <v>208</v>
      </c>
    </row>
    <row r="3" spans="1:10" x14ac:dyDescent="0.25">
      <c r="A3" s="2" t="s">
        <v>96</v>
      </c>
      <c r="B3" s="2" t="s">
        <v>115</v>
      </c>
    </row>
    <row r="4" spans="1:10" x14ac:dyDescent="0.25">
      <c r="A4" s="2" t="s">
        <v>97</v>
      </c>
      <c r="B4" s="2" t="s">
        <v>98</v>
      </c>
    </row>
    <row r="5" spans="1:10" x14ac:dyDescent="0.25">
      <c r="A5" s="2" t="s">
        <v>99</v>
      </c>
      <c r="B5" s="2" t="s">
        <v>110</v>
      </c>
    </row>
    <row r="6" spans="1:10" ht="16.5" thickBot="1" x14ac:dyDescent="0.3">
      <c r="A6" s="2" t="s">
        <v>111</v>
      </c>
      <c r="B6" s="2" t="s">
        <v>116</v>
      </c>
    </row>
    <row r="7" spans="1:10" ht="48" thickBot="1" x14ac:dyDescent="0.3">
      <c r="A7" s="6" t="s">
        <v>102</v>
      </c>
      <c r="B7" s="1" t="s">
        <v>0</v>
      </c>
      <c r="D7" s="55"/>
    </row>
    <row r="8" spans="1:10" x14ac:dyDescent="0.25">
      <c r="A8" s="3"/>
      <c r="B8" s="3"/>
    </row>
    <row r="9" spans="1:10" x14ac:dyDescent="0.25">
      <c r="A9" s="3"/>
      <c r="B9" s="4"/>
      <c r="E9" s="56"/>
    </row>
    <row r="10" spans="1:10" x14ac:dyDescent="0.25">
      <c r="A10" s="3"/>
      <c r="B10" s="4"/>
      <c r="D10" s="29"/>
      <c r="E10" s="54"/>
      <c r="F10" s="57"/>
      <c r="H10" s="58"/>
      <c r="I10"/>
      <c r="J10" s="50"/>
    </row>
    <row r="11" spans="1:10" x14ac:dyDescent="0.25">
      <c r="A11" s="5" t="s">
        <v>1</v>
      </c>
      <c r="B11" s="19">
        <f>+B12+B13</f>
        <v>193.78081</v>
      </c>
    </row>
    <row r="12" spans="1:10" x14ac:dyDescent="0.25">
      <c r="A12" s="5" t="s">
        <v>2</v>
      </c>
      <c r="B12" s="19">
        <v>13.04</v>
      </c>
    </row>
    <row r="13" spans="1:10" x14ac:dyDescent="0.25">
      <c r="A13" s="5" t="s">
        <v>3</v>
      </c>
      <c r="B13" s="19">
        <v>180.74081000000001</v>
      </c>
    </row>
    <row r="14" spans="1:10" x14ac:dyDescent="0.25">
      <c r="A14" s="5"/>
      <c r="B14" s="4"/>
    </row>
    <row r="15" spans="1:10" ht="31.5" x14ac:dyDescent="0.25">
      <c r="A15" s="5" t="s">
        <v>20</v>
      </c>
      <c r="B15" s="19">
        <f>+B16+B17</f>
        <v>17.03</v>
      </c>
    </row>
    <row r="16" spans="1:10" x14ac:dyDescent="0.25">
      <c r="A16" s="5" t="s">
        <v>4</v>
      </c>
      <c r="B16" s="19">
        <v>0</v>
      </c>
    </row>
    <row r="17" spans="1:5" x14ac:dyDescent="0.25">
      <c r="A17" s="5" t="s">
        <v>5</v>
      </c>
      <c r="B17" s="19">
        <v>17.03</v>
      </c>
    </row>
    <row r="18" spans="1:5" x14ac:dyDescent="0.25">
      <c r="A18" s="5"/>
      <c r="B18" s="4"/>
    </row>
    <row r="19" spans="1:5" x14ac:dyDescent="0.25">
      <c r="A19" s="5" t="s">
        <v>6</v>
      </c>
      <c r="B19" s="19">
        <f>+B20+B21</f>
        <v>19.2</v>
      </c>
    </row>
    <row r="20" spans="1:5" ht="31.5" x14ac:dyDescent="0.25">
      <c r="A20" s="5" t="s">
        <v>75</v>
      </c>
      <c r="B20" s="19">
        <v>19.2</v>
      </c>
      <c r="E20" s="54"/>
    </row>
    <row r="21" spans="1:5" x14ac:dyDescent="0.25">
      <c r="A21" s="5" t="s">
        <v>7</v>
      </c>
      <c r="B21" s="19">
        <v>0</v>
      </c>
    </row>
    <row r="22" spans="1:5" x14ac:dyDescent="0.25">
      <c r="A22" s="5"/>
      <c r="B22" s="4"/>
      <c r="E22" s="56"/>
    </row>
    <row r="23" spans="1:5" x14ac:dyDescent="0.25">
      <c r="A23" s="5" t="s">
        <v>8</v>
      </c>
      <c r="B23" s="20">
        <v>810.86301000000003</v>
      </c>
      <c r="C23" s="52"/>
      <c r="E23" s="54"/>
    </row>
    <row r="24" spans="1:5" x14ac:dyDescent="0.25">
      <c r="A24" s="5"/>
      <c r="B24" s="4"/>
    </row>
    <row r="25" spans="1:5" x14ac:dyDescent="0.25">
      <c r="A25" s="5" t="s">
        <v>79</v>
      </c>
      <c r="B25" s="19"/>
    </row>
    <row r="26" spans="1:5" x14ac:dyDescent="0.25">
      <c r="A26" s="5"/>
      <c r="B26" s="4"/>
    </row>
    <row r="27" spans="1:5" x14ac:dyDescent="0.25">
      <c r="A27" s="5" t="s">
        <v>80</v>
      </c>
      <c r="B27" s="19"/>
    </row>
    <row r="28" spans="1:5" x14ac:dyDescent="0.25">
      <c r="A28" s="5"/>
      <c r="B28" s="4"/>
    </row>
    <row r="29" spans="1:5" x14ac:dyDescent="0.25">
      <c r="A29" s="5" t="s">
        <v>83</v>
      </c>
      <c r="B29" s="19">
        <f>+B27+B25+B23+B19+B15+B11</f>
        <v>1040.87382</v>
      </c>
    </row>
    <row r="30" spans="1:5" x14ac:dyDescent="0.25">
      <c r="A30" s="5"/>
      <c r="B30" s="4"/>
    </row>
    <row r="31" spans="1:5" x14ac:dyDescent="0.25">
      <c r="A31" s="5" t="s">
        <v>84</v>
      </c>
      <c r="B31" s="31">
        <f>+(B33+B32)/2</f>
        <v>1103898.84931</v>
      </c>
    </row>
    <row r="32" spans="1:5" x14ac:dyDescent="0.25">
      <c r="A32" s="5" t="s">
        <v>103</v>
      </c>
      <c r="B32" s="19">
        <v>1125270.05862</v>
      </c>
      <c r="C32" s="53"/>
    </row>
    <row r="33" spans="1:3" ht="31.5" x14ac:dyDescent="0.25">
      <c r="A33" s="5" t="s">
        <v>95</v>
      </c>
      <c r="B33" s="31">
        <v>1082527.6399999999</v>
      </c>
    </row>
    <row r="34" spans="1:3" x14ac:dyDescent="0.25">
      <c r="A34" s="5"/>
      <c r="B34" s="4"/>
    </row>
    <row r="35" spans="1:3" ht="31.5" x14ac:dyDescent="0.25">
      <c r="A35" s="5" t="s">
        <v>85</v>
      </c>
      <c r="B35" s="21">
        <f>(B29/B31)*100</f>
        <v>9.4290688014631571E-2</v>
      </c>
    </row>
    <row r="36" spans="1:3" x14ac:dyDescent="0.25">
      <c r="A36" s="5"/>
      <c r="B36" s="4"/>
    </row>
    <row r="37" spans="1:3" x14ac:dyDescent="0.25">
      <c r="A37" s="40" t="s">
        <v>9</v>
      </c>
      <c r="B37" s="4"/>
    </row>
    <row r="38" spans="1:3" x14ac:dyDescent="0.25">
      <c r="A38" s="40"/>
      <c r="B38" s="4"/>
    </row>
    <row r="39" spans="1:3" x14ac:dyDescent="0.25">
      <c r="A39" s="5" t="s">
        <v>81</v>
      </c>
      <c r="B39" s="45">
        <f>'נספח 3 - עמלות ניהול חיצוני'!B148</f>
        <v>0</v>
      </c>
    </row>
    <row r="40" spans="1:3" x14ac:dyDescent="0.25">
      <c r="A40" s="5"/>
      <c r="B40" s="4"/>
    </row>
    <row r="41" spans="1:3" x14ac:dyDescent="0.25">
      <c r="A41" s="5" t="s">
        <v>82</v>
      </c>
      <c r="B41" s="19">
        <f>+B42+B43+B44+B45+B46+B47+B48+B49+B50</f>
        <v>3482.2358668641878</v>
      </c>
      <c r="C41" s="52"/>
    </row>
    <row r="42" spans="1:3" x14ac:dyDescent="0.25">
      <c r="A42" s="5" t="s">
        <v>10</v>
      </c>
      <c r="B42" s="19">
        <f>'נספח 3 - עמלות ניהול חיצוני'!B32</f>
        <v>1064.7802729999999</v>
      </c>
      <c r="C42" s="52"/>
    </row>
    <row r="43" spans="1:3" x14ac:dyDescent="0.25">
      <c r="A43" s="5" t="s">
        <v>11</v>
      </c>
      <c r="B43" s="19">
        <f>'נספח 3 - עמלות ניהול חיצוני'!B75</f>
        <v>1921.0280054000004</v>
      </c>
      <c r="C43" s="52"/>
    </row>
    <row r="44" spans="1:3" x14ac:dyDescent="0.25">
      <c r="A44" s="5" t="s">
        <v>12</v>
      </c>
      <c r="B44" s="19">
        <v>0</v>
      </c>
    </row>
    <row r="45" spans="1:3" x14ac:dyDescent="0.25">
      <c r="A45" s="5" t="s">
        <v>13</v>
      </c>
      <c r="B45" s="19">
        <v>0</v>
      </c>
    </row>
    <row r="46" spans="1:3" ht="31.5" x14ac:dyDescent="0.25">
      <c r="A46" s="5" t="s">
        <v>14</v>
      </c>
      <c r="B46" s="20">
        <f>'נספח 3 - עמלות ניהול חיצוני'!B119</f>
        <v>5.788295965471943</v>
      </c>
      <c r="C46" s="52"/>
    </row>
    <row r="47" spans="1:3" ht="31.5" x14ac:dyDescent="0.25">
      <c r="A47" s="5" t="s">
        <v>15</v>
      </c>
      <c r="B47" s="20">
        <f>'נספח 3 - עמלות ניהול חיצוני'!B111</f>
        <v>288.23222801030425</v>
      </c>
      <c r="C47" s="52"/>
    </row>
    <row r="48" spans="1:3" ht="31.5" x14ac:dyDescent="0.25">
      <c r="A48" s="5" t="s">
        <v>16</v>
      </c>
      <c r="B48" s="20">
        <v>0</v>
      </c>
      <c r="C48" s="52"/>
    </row>
    <row r="49" spans="1:3" ht="31.5" x14ac:dyDescent="0.25">
      <c r="A49" s="5" t="s">
        <v>17</v>
      </c>
      <c r="B49" s="20">
        <f>'נספח 3 - עמלות ניהול חיצוני'!B135</f>
        <v>202.40706448841109</v>
      </c>
      <c r="C49" s="52"/>
    </row>
    <row r="50" spans="1:3" x14ac:dyDescent="0.25">
      <c r="A50" s="5" t="s">
        <v>18</v>
      </c>
      <c r="B50" s="20">
        <v>0</v>
      </c>
    </row>
    <row r="51" spans="1:3" x14ac:dyDescent="0.25">
      <c r="A51" s="5"/>
      <c r="B51" s="4"/>
    </row>
    <row r="52" spans="1:3" x14ac:dyDescent="0.25">
      <c r="A52" s="5" t="s">
        <v>86</v>
      </c>
      <c r="B52" s="21">
        <f>(B41/B33)*100</f>
        <v>0.32167639311862634</v>
      </c>
      <c r="C52" s="30"/>
    </row>
    <row r="53" spans="1:3" x14ac:dyDescent="0.25">
      <c r="A53" s="5"/>
      <c r="B53" s="4"/>
    </row>
    <row r="54" spans="1:3" ht="31.5" x14ac:dyDescent="0.25">
      <c r="A54" s="5" t="s">
        <v>106</v>
      </c>
      <c r="B54" s="4"/>
    </row>
    <row r="55" spans="1:3" x14ac:dyDescent="0.25">
      <c r="A55" s="5"/>
      <c r="B55" s="4"/>
    </row>
    <row r="56" spans="1:3" ht="31.5" x14ac:dyDescent="0.25">
      <c r="A56" s="5" t="s">
        <v>87</v>
      </c>
      <c r="B56" s="20">
        <f>B54-B52</f>
        <v>-0.32167639311862634</v>
      </c>
    </row>
    <row r="57" spans="1:3" x14ac:dyDescent="0.25">
      <c r="A57" s="5"/>
      <c r="B57" s="20"/>
    </row>
    <row r="58" spans="1:3" x14ac:dyDescent="0.25">
      <c r="A58" s="5" t="s">
        <v>88</v>
      </c>
      <c r="B58" s="19">
        <v>0</v>
      </c>
    </row>
    <row r="59" spans="1:3" ht="31.5" x14ac:dyDescent="0.25">
      <c r="A59" s="5" t="s">
        <v>89</v>
      </c>
      <c r="B59" s="41">
        <f>(B41+B58)/B33*100</f>
        <v>0.32167639311862634</v>
      </c>
    </row>
    <row r="60" spans="1:3" x14ac:dyDescent="0.25">
      <c r="A60" s="5"/>
      <c r="B60" s="4"/>
    </row>
    <row r="61" spans="1:3" x14ac:dyDescent="0.25">
      <c r="A61" s="5" t="s">
        <v>90</v>
      </c>
      <c r="B61" s="19"/>
    </row>
    <row r="62" spans="1:3" x14ac:dyDescent="0.25">
      <c r="A62" s="5"/>
      <c r="B62" s="19"/>
    </row>
    <row r="63" spans="1:3" x14ac:dyDescent="0.25">
      <c r="A63" s="5" t="s">
        <v>91</v>
      </c>
      <c r="B63" s="19">
        <f>+B41+B29</f>
        <v>4523.109686864188</v>
      </c>
    </row>
    <row r="64" spans="1:3" x14ac:dyDescent="0.25">
      <c r="A64" s="5" t="s">
        <v>92</v>
      </c>
      <c r="B64" s="32">
        <f>(B63/B31)*100</f>
        <v>0.40973950554359129</v>
      </c>
      <c r="C64" s="30"/>
    </row>
    <row r="65" spans="1:2" x14ac:dyDescent="0.25">
      <c r="A65" s="5"/>
      <c r="B65" s="4"/>
    </row>
    <row r="66" spans="1:2" x14ac:dyDescent="0.25">
      <c r="A66" s="5" t="s">
        <v>19</v>
      </c>
      <c r="B66" s="4"/>
    </row>
    <row r="67" spans="1:2" ht="31.5" x14ac:dyDescent="0.25">
      <c r="A67" s="5" t="s">
        <v>105</v>
      </c>
      <c r="B67" s="4"/>
    </row>
    <row r="68" spans="1:2" x14ac:dyDescent="0.25">
      <c r="A68" s="5" t="s">
        <v>93</v>
      </c>
      <c r="B68" s="20">
        <f>+B67+B35</f>
        <v>9.4290688014631571E-2</v>
      </c>
    </row>
    <row r="69" spans="1:2" x14ac:dyDescent="0.25">
      <c r="A69" s="3"/>
      <c r="B69" s="3"/>
    </row>
    <row r="72" spans="1:2" x14ac:dyDescent="0.25">
      <c r="B72" s="38"/>
    </row>
    <row r="73" spans="1:2" x14ac:dyDescent="0.25">
      <c r="B73" s="39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1A9C8F-3CD3-4203-9E15-AD1825924098}">
  <sheetPr codeName="גיליון4"/>
  <dimension ref="A2:J73"/>
  <sheetViews>
    <sheetView rightToLeft="1" topLeftCell="A53" workbookViewId="0">
      <selection activeCell="A77" sqref="A77"/>
    </sheetView>
  </sheetViews>
  <sheetFormatPr defaultColWidth="9" defaultRowHeight="15.75" x14ac:dyDescent="0.25"/>
  <cols>
    <col min="1" max="1" width="81.7109375" style="2" customWidth="1"/>
    <col min="2" max="2" width="46" style="2" customWidth="1"/>
    <col min="3" max="3" width="16.42578125" style="2" customWidth="1"/>
    <col min="4" max="4" width="60.5703125" style="2" customWidth="1"/>
    <col min="5" max="5" width="23.5703125" style="2" customWidth="1"/>
    <col min="6" max="6" width="13.7109375" style="2" customWidth="1"/>
    <col min="7" max="16384" width="9" style="2"/>
  </cols>
  <sheetData>
    <row r="2" spans="1:10" x14ac:dyDescent="0.25">
      <c r="A2" s="2" t="s">
        <v>113</v>
      </c>
      <c r="B2" s="2" t="s">
        <v>114</v>
      </c>
    </row>
    <row r="3" spans="1:10" x14ac:dyDescent="0.25">
      <c r="A3" s="2" t="s">
        <v>96</v>
      </c>
      <c r="B3" s="2" t="s">
        <v>115</v>
      </c>
    </row>
    <row r="4" spans="1:10" x14ac:dyDescent="0.25">
      <c r="A4" s="2" t="s">
        <v>97</v>
      </c>
      <c r="B4" s="2" t="s">
        <v>98</v>
      </c>
    </row>
    <row r="5" spans="1:10" x14ac:dyDescent="0.25">
      <c r="A5" s="2" t="s">
        <v>99</v>
      </c>
      <c r="B5" s="2" t="s">
        <v>110</v>
      </c>
    </row>
    <row r="6" spans="1:10" ht="16.5" thickBot="1" x14ac:dyDescent="0.3">
      <c r="A6" s="2" t="s">
        <v>111</v>
      </c>
      <c r="B6" s="2" t="s">
        <v>116</v>
      </c>
    </row>
    <row r="7" spans="1:10" ht="48" thickBot="1" x14ac:dyDescent="0.3">
      <c r="A7" s="6" t="s">
        <v>102</v>
      </c>
      <c r="B7" s="1" t="s">
        <v>0</v>
      </c>
      <c r="D7" s="55"/>
    </row>
    <row r="8" spans="1:10" x14ac:dyDescent="0.25">
      <c r="A8" s="3"/>
      <c r="B8" s="3"/>
    </row>
    <row r="9" spans="1:10" x14ac:dyDescent="0.25">
      <c r="A9" s="3"/>
      <c r="B9" s="4"/>
      <c r="E9" s="56"/>
    </row>
    <row r="10" spans="1:10" x14ac:dyDescent="0.25">
      <c r="A10" s="3"/>
      <c r="B10" s="4"/>
      <c r="D10" s="29"/>
      <c r="E10" s="54"/>
      <c r="F10" s="57"/>
      <c r="H10" s="58"/>
      <c r="I10"/>
      <c r="J10" s="50"/>
    </row>
    <row r="11" spans="1:10" x14ac:dyDescent="0.25">
      <c r="A11" s="5" t="s">
        <v>1</v>
      </c>
      <c r="B11" s="19">
        <f>+B12+B13</f>
        <v>156.4648</v>
      </c>
    </row>
    <row r="12" spans="1:10" x14ac:dyDescent="0.25">
      <c r="A12" s="5" t="s">
        <v>2</v>
      </c>
      <c r="B12" s="19">
        <v>11.12</v>
      </c>
    </row>
    <row r="13" spans="1:10" x14ac:dyDescent="0.25">
      <c r="A13" s="5" t="s">
        <v>3</v>
      </c>
      <c r="B13" s="19">
        <v>145.34479999999999</v>
      </c>
    </row>
    <row r="14" spans="1:10" x14ac:dyDescent="0.25">
      <c r="A14" s="5"/>
      <c r="B14" s="4"/>
    </row>
    <row r="15" spans="1:10" ht="31.5" x14ac:dyDescent="0.25">
      <c r="A15" s="5" t="s">
        <v>20</v>
      </c>
      <c r="B15" s="19">
        <f>+B16+B17</f>
        <v>9.17</v>
      </c>
    </row>
    <row r="16" spans="1:10" x14ac:dyDescent="0.25">
      <c r="A16" s="5" t="s">
        <v>4</v>
      </c>
      <c r="B16" s="19">
        <v>0</v>
      </c>
    </row>
    <row r="17" spans="1:5" x14ac:dyDescent="0.25">
      <c r="A17" s="5" t="s">
        <v>5</v>
      </c>
      <c r="B17" s="19">
        <v>9.17</v>
      </c>
    </row>
    <row r="18" spans="1:5" x14ac:dyDescent="0.25">
      <c r="A18" s="5"/>
      <c r="B18" s="4"/>
    </row>
    <row r="19" spans="1:5" x14ac:dyDescent="0.25">
      <c r="A19" s="5" t="s">
        <v>6</v>
      </c>
      <c r="B19" s="19">
        <f>+B20+B21</f>
        <v>17.5</v>
      </c>
    </row>
    <row r="20" spans="1:5" ht="31.5" x14ac:dyDescent="0.25">
      <c r="A20" s="5" t="s">
        <v>75</v>
      </c>
      <c r="B20" s="19">
        <v>17.5</v>
      </c>
      <c r="E20" s="39"/>
    </row>
    <row r="21" spans="1:5" x14ac:dyDescent="0.25">
      <c r="A21" s="5" t="s">
        <v>7</v>
      </c>
      <c r="B21" s="19">
        <v>0</v>
      </c>
    </row>
    <row r="22" spans="1:5" x14ac:dyDescent="0.25">
      <c r="A22" s="5"/>
      <c r="B22" s="4"/>
      <c r="E22" s="56"/>
    </row>
    <row r="23" spans="1:5" x14ac:dyDescent="0.25">
      <c r="A23" s="5" t="s">
        <v>8</v>
      </c>
      <c r="B23" s="20">
        <v>668.14206000000001</v>
      </c>
    </row>
    <row r="24" spans="1:5" x14ac:dyDescent="0.25">
      <c r="A24" s="5"/>
      <c r="B24" s="4"/>
    </row>
    <row r="25" spans="1:5" x14ac:dyDescent="0.25">
      <c r="A25" s="5" t="s">
        <v>79</v>
      </c>
      <c r="B25" s="19">
        <f>D35</f>
        <v>0</v>
      </c>
    </row>
    <row r="26" spans="1:5" x14ac:dyDescent="0.25">
      <c r="A26" s="5"/>
      <c r="B26" s="4"/>
    </row>
    <row r="27" spans="1:5" x14ac:dyDescent="0.25">
      <c r="A27" s="5" t="s">
        <v>80</v>
      </c>
      <c r="B27" s="19">
        <f>D36</f>
        <v>0</v>
      </c>
    </row>
    <row r="28" spans="1:5" x14ac:dyDescent="0.25">
      <c r="A28" s="5"/>
      <c r="B28" s="4"/>
    </row>
    <row r="29" spans="1:5" x14ac:dyDescent="0.25">
      <c r="A29" s="5" t="s">
        <v>83</v>
      </c>
      <c r="B29" s="19">
        <f>+B27+B25+B23+B19+B15+B11</f>
        <v>851.27685999999994</v>
      </c>
    </row>
    <row r="30" spans="1:5" x14ac:dyDescent="0.25">
      <c r="A30" s="5"/>
      <c r="B30" s="4"/>
    </row>
    <row r="31" spans="1:5" x14ac:dyDescent="0.25">
      <c r="A31" s="5" t="s">
        <v>84</v>
      </c>
      <c r="B31" s="31">
        <f>+(B33+B32)/2</f>
        <v>904750.59140999999</v>
      </c>
    </row>
    <row r="32" spans="1:5" x14ac:dyDescent="0.25">
      <c r="A32" s="5" t="s">
        <v>103</v>
      </c>
      <c r="B32" s="31">
        <v>917151.48282000003</v>
      </c>
      <c r="C32" s="30"/>
    </row>
    <row r="33" spans="1:3" ht="31.5" x14ac:dyDescent="0.25">
      <c r="A33" s="5" t="s">
        <v>95</v>
      </c>
      <c r="B33" s="31">
        <v>892349.7</v>
      </c>
    </row>
    <row r="34" spans="1:3" x14ac:dyDescent="0.25">
      <c r="A34" s="5"/>
      <c r="B34" s="4"/>
    </row>
    <row r="35" spans="1:3" ht="31.5" x14ac:dyDescent="0.25">
      <c r="A35" s="5" t="s">
        <v>85</v>
      </c>
      <c r="B35" s="21">
        <f>(B29/B31)*100</f>
        <v>9.4089671571624567E-2</v>
      </c>
    </row>
    <row r="36" spans="1:3" x14ac:dyDescent="0.25">
      <c r="A36" s="5"/>
      <c r="B36" s="4"/>
    </row>
    <row r="37" spans="1:3" x14ac:dyDescent="0.25">
      <c r="A37" s="40" t="s">
        <v>9</v>
      </c>
      <c r="B37" s="4"/>
    </row>
    <row r="38" spans="1:3" x14ac:dyDescent="0.25">
      <c r="A38" s="40"/>
      <c r="B38" s="4"/>
    </row>
    <row r="39" spans="1:3" x14ac:dyDescent="0.25">
      <c r="A39" s="5" t="s">
        <v>81</v>
      </c>
      <c r="B39" s="45">
        <v>0</v>
      </c>
    </row>
    <row r="40" spans="1:3" x14ac:dyDescent="0.25">
      <c r="A40" s="5"/>
      <c r="B40" s="4"/>
    </row>
    <row r="41" spans="1:3" x14ac:dyDescent="0.25">
      <c r="A41" s="5" t="s">
        <v>82</v>
      </c>
      <c r="B41" s="19">
        <f>+B42+B43+B44+B45+B46+B47+B48+B49+B50</f>
        <v>3154.039346885173</v>
      </c>
    </row>
    <row r="42" spans="1:3" x14ac:dyDescent="0.25">
      <c r="A42" s="5" t="s">
        <v>10</v>
      </c>
      <c r="B42" s="45">
        <v>978.32035399999995</v>
      </c>
    </row>
    <row r="43" spans="1:3" x14ac:dyDescent="0.25">
      <c r="A43" s="5" t="s">
        <v>11</v>
      </c>
      <c r="B43" s="45">
        <v>1735.7352563999998</v>
      </c>
      <c r="C43" s="29"/>
    </row>
    <row r="44" spans="1:3" x14ac:dyDescent="0.25">
      <c r="A44" s="5" t="s">
        <v>12</v>
      </c>
      <c r="B44" s="45">
        <v>0</v>
      </c>
    </row>
    <row r="45" spans="1:3" x14ac:dyDescent="0.25">
      <c r="A45" s="5" t="s">
        <v>13</v>
      </c>
      <c r="B45" s="45">
        <v>0</v>
      </c>
    </row>
    <row r="46" spans="1:3" ht="31.5" x14ac:dyDescent="0.25">
      <c r="A46" s="5" t="s">
        <v>14</v>
      </c>
      <c r="B46" s="20">
        <v>5.0069344685828661</v>
      </c>
    </row>
    <row r="47" spans="1:3" ht="31.5" x14ac:dyDescent="0.25">
      <c r="A47" s="5" t="s">
        <v>15</v>
      </c>
      <c r="B47" s="20">
        <v>242.63388852622026</v>
      </c>
    </row>
    <row r="48" spans="1:3" ht="31.5" x14ac:dyDescent="0.25">
      <c r="A48" s="5" t="s">
        <v>16</v>
      </c>
      <c r="B48" s="45">
        <v>0</v>
      </c>
    </row>
    <row r="49" spans="1:3" ht="31.5" x14ac:dyDescent="0.25">
      <c r="A49" s="5" t="s">
        <v>17</v>
      </c>
      <c r="B49" s="20">
        <v>192.34291349036988</v>
      </c>
    </row>
    <row r="50" spans="1:3" x14ac:dyDescent="0.25">
      <c r="A50" s="5" t="s">
        <v>18</v>
      </c>
      <c r="B50" s="45">
        <v>0</v>
      </c>
    </row>
    <row r="51" spans="1:3" x14ac:dyDescent="0.25">
      <c r="A51" s="5"/>
      <c r="B51" s="4"/>
    </row>
    <row r="52" spans="1:3" x14ac:dyDescent="0.25">
      <c r="A52" s="5" t="s">
        <v>86</v>
      </c>
      <c r="B52" s="21">
        <f>(B41/B33)*100</f>
        <v>0.35345328707850443</v>
      </c>
      <c r="C52" s="30"/>
    </row>
    <row r="53" spans="1:3" x14ac:dyDescent="0.25">
      <c r="A53" s="5"/>
      <c r="B53" s="4"/>
    </row>
    <row r="54" spans="1:3" ht="31.5" x14ac:dyDescent="0.25">
      <c r="A54" s="5" t="s">
        <v>107</v>
      </c>
      <c r="B54" s="4">
        <v>0.35</v>
      </c>
    </row>
    <row r="55" spans="1:3" x14ac:dyDescent="0.25">
      <c r="A55" s="5"/>
      <c r="B55" s="4"/>
    </row>
    <row r="56" spans="1:3" ht="31.5" x14ac:dyDescent="0.25">
      <c r="A56" s="5" t="s">
        <v>87</v>
      </c>
      <c r="B56" s="20">
        <f>B54-B52</f>
        <v>-3.4532870785044523E-3</v>
      </c>
    </row>
    <row r="57" spans="1:3" x14ac:dyDescent="0.25">
      <c r="A57" s="5"/>
      <c r="B57" s="20"/>
    </row>
    <row r="58" spans="1:3" x14ac:dyDescent="0.25">
      <c r="A58" s="5" t="s">
        <v>88</v>
      </c>
      <c r="B58" s="19">
        <v>0</v>
      </c>
    </row>
    <row r="59" spans="1:3" ht="31.5" x14ac:dyDescent="0.25">
      <c r="A59" s="5" t="s">
        <v>89</v>
      </c>
      <c r="B59" s="41">
        <f>(B41+B58)/B33*100</f>
        <v>0.35345328707850443</v>
      </c>
    </row>
    <row r="60" spans="1:3" x14ac:dyDescent="0.25">
      <c r="A60" s="5"/>
      <c r="B60" s="4"/>
    </row>
    <row r="61" spans="1:3" x14ac:dyDescent="0.25">
      <c r="A61" s="5" t="s">
        <v>90</v>
      </c>
      <c r="B61" s="19"/>
    </row>
    <row r="62" spans="1:3" x14ac:dyDescent="0.25">
      <c r="A62" s="5"/>
      <c r="B62" s="19"/>
    </row>
    <row r="63" spans="1:3" x14ac:dyDescent="0.25">
      <c r="A63" s="5" t="s">
        <v>91</v>
      </c>
      <c r="B63" s="19">
        <f>+B41+B29</f>
        <v>4005.316206885173</v>
      </c>
    </row>
    <row r="64" spans="1:3" x14ac:dyDescent="0.25">
      <c r="A64" s="5" t="s">
        <v>92</v>
      </c>
      <c r="B64" s="32">
        <f>(B63/B31)*100</f>
        <v>0.44269837952171165</v>
      </c>
      <c r="C64" s="30"/>
    </row>
    <row r="65" spans="1:2" x14ac:dyDescent="0.25">
      <c r="A65" s="5"/>
      <c r="B65" s="4"/>
    </row>
    <row r="66" spans="1:2" x14ac:dyDescent="0.25">
      <c r="A66" s="5" t="s">
        <v>19</v>
      </c>
      <c r="B66" s="4"/>
    </row>
    <row r="67" spans="1:2" ht="31.5" x14ac:dyDescent="0.25">
      <c r="A67" s="5" t="s">
        <v>105</v>
      </c>
      <c r="B67" s="4">
        <v>0.36</v>
      </c>
    </row>
    <row r="68" spans="1:2" x14ac:dyDescent="0.25">
      <c r="A68" s="5" t="s">
        <v>93</v>
      </c>
      <c r="B68" s="20">
        <f>+B67+B35</f>
        <v>0.45408967157162455</v>
      </c>
    </row>
    <row r="69" spans="1:2" x14ac:dyDescent="0.25">
      <c r="A69" s="3"/>
      <c r="B69" s="3"/>
    </row>
    <row r="72" spans="1:2" x14ac:dyDescent="0.25">
      <c r="B72" s="38"/>
    </row>
    <row r="73" spans="1:2" x14ac:dyDescent="0.25">
      <c r="B73" s="39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B30C87-9AA9-42A5-8915-953AA1DFE9EC}">
  <sheetPr codeName="גיליון1"/>
  <dimension ref="A2:J73"/>
  <sheetViews>
    <sheetView rightToLeft="1" topLeftCell="A47" workbookViewId="0">
      <selection activeCell="D67" sqref="D67"/>
    </sheetView>
  </sheetViews>
  <sheetFormatPr defaultColWidth="9" defaultRowHeight="15.75" x14ac:dyDescent="0.25"/>
  <cols>
    <col min="1" max="1" width="81.7109375" style="2" customWidth="1"/>
    <col min="2" max="2" width="46" style="2" customWidth="1"/>
    <col min="3" max="3" width="16.42578125" style="2" customWidth="1"/>
    <col min="4" max="4" width="60.5703125" style="2" customWidth="1"/>
    <col min="5" max="5" width="18.140625" style="2" bestFit="1" customWidth="1"/>
    <col min="6" max="6" width="12" style="2" bestFit="1" customWidth="1"/>
    <col min="7" max="16384" width="9" style="2"/>
  </cols>
  <sheetData>
    <row r="2" spans="1:10" x14ac:dyDescent="0.25">
      <c r="A2" s="2" t="s">
        <v>117</v>
      </c>
      <c r="B2" s="2" t="s">
        <v>118</v>
      </c>
    </row>
    <row r="3" spans="1:10" x14ac:dyDescent="0.25">
      <c r="A3" s="2" t="s">
        <v>96</v>
      </c>
      <c r="B3" s="2" t="s">
        <v>119</v>
      </c>
    </row>
    <row r="4" spans="1:10" x14ac:dyDescent="0.25">
      <c r="A4" s="2" t="s">
        <v>97</v>
      </c>
      <c r="B4" s="2" t="s">
        <v>98</v>
      </c>
    </row>
    <row r="5" spans="1:10" x14ac:dyDescent="0.25">
      <c r="A5" s="2" t="s">
        <v>99</v>
      </c>
      <c r="B5" s="2" t="s">
        <v>110</v>
      </c>
    </row>
    <row r="6" spans="1:10" ht="16.5" thickBot="1" x14ac:dyDescent="0.3">
      <c r="A6" s="2" t="s">
        <v>111</v>
      </c>
      <c r="B6" s="2" t="s">
        <v>120</v>
      </c>
    </row>
    <row r="7" spans="1:10" ht="48" thickBot="1" x14ac:dyDescent="0.3">
      <c r="A7" s="6" t="s">
        <v>102</v>
      </c>
      <c r="B7" s="1" t="s">
        <v>0</v>
      </c>
      <c r="D7" s="55"/>
    </row>
    <row r="8" spans="1:10" x14ac:dyDescent="0.25">
      <c r="A8" s="3"/>
      <c r="B8" s="3"/>
    </row>
    <row r="9" spans="1:10" x14ac:dyDescent="0.25">
      <c r="A9" s="3"/>
      <c r="B9" s="4"/>
      <c r="E9" s="56"/>
    </row>
    <row r="10" spans="1:10" x14ac:dyDescent="0.25">
      <c r="A10" s="3"/>
      <c r="B10" s="4"/>
      <c r="D10" s="29"/>
      <c r="E10" s="54"/>
      <c r="F10" s="57"/>
      <c r="H10" s="58"/>
      <c r="I10"/>
      <c r="J10" s="50"/>
    </row>
    <row r="11" spans="1:10" x14ac:dyDescent="0.25">
      <c r="A11" s="5" t="s">
        <v>1</v>
      </c>
      <c r="B11" s="19">
        <f>+B12+B13</f>
        <v>29.40118</v>
      </c>
    </row>
    <row r="12" spans="1:10" x14ac:dyDescent="0.25">
      <c r="A12" s="5" t="s">
        <v>2</v>
      </c>
      <c r="B12" s="19">
        <v>1.4</v>
      </c>
      <c r="F12" s="57"/>
    </row>
    <row r="13" spans="1:10" x14ac:dyDescent="0.25">
      <c r="A13" s="5" t="s">
        <v>3</v>
      </c>
      <c r="B13" s="19">
        <v>28.001180000000002</v>
      </c>
      <c r="F13" s="59"/>
    </row>
    <row r="14" spans="1:10" x14ac:dyDescent="0.25">
      <c r="A14" s="5"/>
      <c r="B14" s="4"/>
    </row>
    <row r="15" spans="1:10" ht="31.5" x14ac:dyDescent="0.25">
      <c r="A15" s="5" t="s">
        <v>20</v>
      </c>
      <c r="B15" s="19">
        <f>+B16+B17</f>
        <v>4.58</v>
      </c>
    </row>
    <row r="16" spans="1:10" x14ac:dyDescent="0.25">
      <c r="A16" s="5" t="s">
        <v>4</v>
      </c>
      <c r="B16" s="19">
        <v>0</v>
      </c>
    </row>
    <row r="17" spans="1:5" x14ac:dyDescent="0.25">
      <c r="A17" s="5" t="s">
        <v>5</v>
      </c>
      <c r="B17" s="19">
        <v>4.58</v>
      </c>
    </row>
    <row r="18" spans="1:5" x14ac:dyDescent="0.25">
      <c r="A18" s="5"/>
      <c r="B18" s="4"/>
    </row>
    <row r="19" spans="1:5" x14ac:dyDescent="0.25">
      <c r="A19" s="5" t="s">
        <v>6</v>
      </c>
      <c r="B19" s="19">
        <f>+B20+B21</f>
        <v>1.54</v>
      </c>
    </row>
    <row r="20" spans="1:5" ht="31.5" x14ac:dyDescent="0.25">
      <c r="A20" s="5" t="s">
        <v>75</v>
      </c>
      <c r="B20" s="19">
        <v>1.54</v>
      </c>
      <c r="E20" s="39"/>
    </row>
    <row r="21" spans="1:5" x14ac:dyDescent="0.25">
      <c r="A21" s="5" t="s">
        <v>7</v>
      </c>
      <c r="B21" s="19">
        <v>0</v>
      </c>
    </row>
    <row r="22" spans="1:5" x14ac:dyDescent="0.25">
      <c r="A22" s="5"/>
      <c r="B22" s="4"/>
      <c r="E22" s="56"/>
    </row>
    <row r="23" spans="1:5" x14ac:dyDescent="0.25">
      <c r="A23" s="5" t="s">
        <v>8</v>
      </c>
      <c r="B23" s="20">
        <v>106.24334</v>
      </c>
    </row>
    <row r="24" spans="1:5" x14ac:dyDescent="0.25">
      <c r="A24" s="5"/>
      <c r="B24" s="4"/>
    </row>
    <row r="25" spans="1:5" x14ac:dyDescent="0.25">
      <c r="A25" s="5" t="s">
        <v>79</v>
      </c>
      <c r="B25" s="19">
        <f>D35</f>
        <v>0</v>
      </c>
    </row>
    <row r="26" spans="1:5" x14ac:dyDescent="0.25">
      <c r="A26" s="5"/>
      <c r="B26" s="4"/>
    </row>
    <row r="27" spans="1:5" x14ac:dyDescent="0.25">
      <c r="A27" s="5" t="s">
        <v>80</v>
      </c>
      <c r="B27" s="19">
        <f>D36</f>
        <v>0</v>
      </c>
    </row>
    <row r="28" spans="1:5" x14ac:dyDescent="0.25">
      <c r="A28" s="5"/>
      <c r="B28" s="4"/>
    </row>
    <row r="29" spans="1:5" x14ac:dyDescent="0.25">
      <c r="A29" s="5" t="s">
        <v>83</v>
      </c>
      <c r="B29" s="19">
        <f>+B27+B25+B23+B19+B15+B11</f>
        <v>141.76452</v>
      </c>
    </row>
    <row r="30" spans="1:5" x14ac:dyDescent="0.25">
      <c r="A30" s="5"/>
      <c r="B30" s="4"/>
    </row>
    <row r="31" spans="1:5" x14ac:dyDescent="0.25">
      <c r="A31" s="5" t="s">
        <v>84</v>
      </c>
      <c r="B31" s="31">
        <f>+(B33+B32)/2</f>
        <v>156404.76585999998</v>
      </c>
    </row>
    <row r="32" spans="1:5" x14ac:dyDescent="0.25">
      <c r="A32" s="5" t="s">
        <v>103</v>
      </c>
      <c r="B32" s="31">
        <v>161253.09172</v>
      </c>
      <c r="C32" s="30"/>
    </row>
    <row r="33" spans="1:3" ht="31.5" x14ac:dyDescent="0.25">
      <c r="A33" s="5" t="s">
        <v>95</v>
      </c>
      <c r="B33" s="31">
        <v>151556.44</v>
      </c>
    </row>
    <row r="34" spans="1:3" x14ac:dyDescent="0.25">
      <c r="A34" s="5"/>
      <c r="B34" s="4"/>
    </row>
    <row r="35" spans="1:3" ht="31.5" x14ac:dyDescent="0.25">
      <c r="A35" s="5" t="s">
        <v>85</v>
      </c>
      <c r="B35" s="21">
        <f>(B29/B31)*100</f>
        <v>9.0639514224838472E-2</v>
      </c>
    </row>
    <row r="36" spans="1:3" x14ac:dyDescent="0.25">
      <c r="A36" s="5"/>
      <c r="B36" s="4"/>
    </row>
    <row r="37" spans="1:3" x14ac:dyDescent="0.25">
      <c r="A37" s="40" t="s">
        <v>9</v>
      </c>
      <c r="B37" s="4"/>
    </row>
    <row r="38" spans="1:3" x14ac:dyDescent="0.25">
      <c r="A38" s="40"/>
      <c r="B38" s="4"/>
    </row>
    <row r="39" spans="1:3" x14ac:dyDescent="0.25">
      <c r="A39" s="5" t="s">
        <v>81</v>
      </c>
      <c r="B39" s="45">
        <v>0</v>
      </c>
    </row>
    <row r="40" spans="1:3" x14ac:dyDescent="0.25">
      <c r="A40" s="5"/>
      <c r="B40" s="4"/>
    </row>
    <row r="41" spans="1:3" x14ac:dyDescent="0.25">
      <c r="A41" s="5" t="s">
        <v>82</v>
      </c>
      <c r="B41" s="19">
        <f>+B42+B43+B44+B45+B46+B47+B48+B49+B50</f>
        <v>279.46242558587386</v>
      </c>
    </row>
    <row r="42" spans="1:3" x14ac:dyDescent="0.25">
      <c r="A42" s="5" t="s">
        <v>10</v>
      </c>
      <c r="B42" s="45">
        <v>74.987611999999999</v>
      </c>
    </row>
    <row r="43" spans="1:3" x14ac:dyDescent="0.25">
      <c r="A43" s="5" t="s">
        <v>11</v>
      </c>
      <c r="B43" s="45">
        <v>165.88318800000002</v>
      </c>
      <c r="C43" s="29"/>
    </row>
    <row r="44" spans="1:3" x14ac:dyDescent="0.25">
      <c r="A44" s="5" t="s">
        <v>12</v>
      </c>
      <c r="B44" s="45">
        <v>0</v>
      </c>
    </row>
    <row r="45" spans="1:3" x14ac:dyDescent="0.25">
      <c r="A45" s="5" t="s">
        <v>13</v>
      </c>
      <c r="B45" s="45">
        <v>0</v>
      </c>
    </row>
    <row r="46" spans="1:3" ht="31.5" x14ac:dyDescent="0.25">
      <c r="A46" s="5" t="s">
        <v>14</v>
      </c>
      <c r="B46" s="20">
        <v>0.44735517312869211</v>
      </c>
    </row>
    <row r="47" spans="1:3" ht="31.5" x14ac:dyDescent="0.25">
      <c r="A47" s="5" t="s">
        <v>15</v>
      </c>
      <c r="B47" s="20">
        <v>31.459321577882118</v>
      </c>
    </row>
    <row r="48" spans="1:3" ht="31.5" x14ac:dyDescent="0.25">
      <c r="A48" s="5" t="s">
        <v>16</v>
      </c>
      <c r="B48" s="45">
        <v>0</v>
      </c>
    </row>
    <row r="49" spans="1:3" ht="31.5" x14ac:dyDescent="0.25">
      <c r="A49" s="5" t="s">
        <v>17</v>
      </c>
      <c r="B49" s="45">
        <v>6.684948834863004</v>
      </c>
    </row>
    <row r="50" spans="1:3" x14ac:dyDescent="0.25">
      <c r="A50" s="5" t="s">
        <v>18</v>
      </c>
      <c r="B50" s="45">
        <v>0</v>
      </c>
    </row>
    <row r="51" spans="1:3" x14ac:dyDescent="0.25">
      <c r="A51" s="5"/>
      <c r="B51" s="4"/>
    </row>
    <row r="52" spans="1:3" x14ac:dyDescent="0.25">
      <c r="A52" s="5" t="s">
        <v>86</v>
      </c>
      <c r="B52" s="21">
        <f>(B41/B33)*100</f>
        <v>0.184394952524534</v>
      </c>
      <c r="C52" s="30"/>
    </row>
    <row r="53" spans="1:3" x14ac:dyDescent="0.25">
      <c r="A53" s="5"/>
      <c r="B53" s="4"/>
    </row>
    <row r="54" spans="1:3" ht="31.5" x14ac:dyDescent="0.25">
      <c r="A54" s="5" t="s">
        <v>107</v>
      </c>
      <c r="B54" s="4">
        <v>0.18</v>
      </c>
    </row>
    <row r="55" spans="1:3" x14ac:dyDescent="0.25">
      <c r="A55" s="5"/>
      <c r="B55" s="4"/>
    </row>
    <row r="56" spans="1:3" ht="31.5" x14ac:dyDescent="0.25">
      <c r="A56" s="5" t="s">
        <v>87</v>
      </c>
      <c r="B56" s="20">
        <f>B54-B52</f>
        <v>-4.3949525245340071E-3</v>
      </c>
    </row>
    <row r="57" spans="1:3" x14ac:dyDescent="0.25">
      <c r="A57" s="5"/>
      <c r="B57" s="20"/>
    </row>
    <row r="58" spans="1:3" x14ac:dyDescent="0.25">
      <c r="A58" s="5" t="s">
        <v>88</v>
      </c>
      <c r="B58" s="19">
        <v>0</v>
      </c>
    </row>
    <row r="59" spans="1:3" ht="31.5" x14ac:dyDescent="0.25">
      <c r="A59" s="5" t="s">
        <v>89</v>
      </c>
      <c r="B59" s="41">
        <f>(B41+B58)/B33*100</f>
        <v>0.184394952524534</v>
      </c>
    </row>
    <row r="60" spans="1:3" x14ac:dyDescent="0.25">
      <c r="A60" s="5"/>
      <c r="B60" s="4"/>
    </row>
    <row r="61" spans="1:3" x14ac:dyDescent="0.25">
      <c r="A61" s="5" t="s">
        <v>90</v>
      </c>
      <c r="B61" s="19"/>
    </row>
    <row r="62" spans="1:3" x14ac:dyDescent="0.25">
      <c r="A62" s="5"/>
      <c r="B62" s="19"/>
    </row>
    <row r="63" spans="1:3" x14ac:dyDescent="0.25">
      <c r="A63" s="5" t="s">
        <v>91</v>
      </c>
      <c r="B63" s="19">
        <f>+B41+B29</f>
        <v>421.22694558587386</v>
      </c>
    </row>
    <row r="64" spans="1:3" x14ac:dyDescent="0.25">
      <c r="A64" s="5" t="s">
        <v>92</v>
      </c>
      <c r="B64" s="32">
        <f>(B63/B31)*100</f>
        <v>0.26931848481069931</v>
      </c>
      <c r="C64" s="30"/>
    </row>
    <row r="65" spans="1:2" x14ac:dyDescent="0.25">
      <c r="A65" s="5"/>
      <c r="B65" s="4"/>
    </row>
    <row r="66" spans="1:2" x14ac:dyDescent="0.25">
      <c r="A66" s="5" t="s">
        <v>19</v>
      </c>
      <c r="B66" s="4"/>
    </row>
    <row r="67" spans="1:2" ht="31.5" x14ac:dyDescent="0.25">
      <c r="A67" s="5" t="s">
        <v>105</v>
      </c>
      <c r="B67" s="4">
        <v>0.2</v>
      </c>
    </row>
    <row r="68" spans="1:2" x14ac:dyDescent="0.25">
      <c r="A68" s="5" t="s">
        <v>93</v>
      </c>
      <c r="B68" s="20">
        <f>+B67+B35</f>
        <v>0.29063951422483847</v>
      </c>
    </row>
    <row r="69" spans="1:2" x14ac:dyDescent="0.25">
      <c r="A69" s="3"/>
      <c r="B69" s="3"/>
    </row>
    <row r="72" spans="1:2" x14ac:dyDescent="0.25">
      <c r="B72" s="38"/>
    </row>
    <row r="73" spans="1:2" x14ac:dyDescent="0.25">
      <c r="B73" s="39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3EDB26-3E7B-44D2-8D58-5796EB6C9676}">
  <sheetPr codeName="גיליון2"/>
  <dimension ref="A2:J73"/>
  <sheetViews>
    <sheetView rightToLeft="1" tabSelected="1" topLeftCell="A47" workbookViewId="0">
      <selection activeCell="D58" sqref="D58"/>
    </sheetView>
  </sheetViews>
  <sheetFormatPr defaultColWidth="9" defaultRowHeight="15.75" x14ac:dyDescent="0.25"/>
  <cols>
    <col min="1" max="1" width="81.7109375" style="2" customWidth="1"/>
    <col min="2" max="2" width="46" style="2" customWidth="1"/>
    <col min="3" max="3" width="16.42578125" style="2" customWidth="1"/>
    <col min="4" max="4" width="60.5703125" style="2" customWidth="1"/>
    <col min="5" max="5" width="26.140625" style="2" customWidth="1"/>
    <col min="6" max="6" width="18.5703125" style="2" customWidth="1"/>
    <col min="7" max="16384" width="9" style="2"/>
  </cols>
  <sheetData>
    <row r="2" spans="1:10" x14ac:dyDescent="0.25">
      <c r="A2" s="2" t="s">
        <v>121</v>
      </c>
      <c r="B2" s="2" t="s">
        <v>122</v>
      </c>
    </row>
    <row r="3" spans="1:10" x14ac:dyDescent="0.25">
      <c r="A3" s="2" t="s">
        <v>96</v>
      </c>
      <c r="B3" s="2" t="s">
        <v>123</v>
      </c>
    </row>
    <row r="4" spans="1:10" x14ac:dyDescent="0.25">
      <c r="A4" s="2" t="s">
        <v>97</v>
      </c>
      <c r="B4" s="2" t="s">
        <v>98</v>
      </c>
    </row>
    <row r="5" spans="1:10" x14ac:dyDescent="0.25">
      <c r="A5" s="2" t="s">
        <v>99</v>
      </c>
      <c r="B5" s="2" t="s">
        <v>110</v>
      </c>
    </row>
    <row r="6" spans="1:10" ht="16.5" thickBot="1" x14ac:dyDescent="0.3">
      <c r="A6" s="2" t="s">
        <v>111</v>
      </c>
      <c r="B6" s="2" t="s">
        <v>124</v>
      </c>
    </row>
    <row r="7" spans="1:10" ht="48" thickBot="1" x14ac:dyDescent="0.3">
      <c r="A7" s="6" t="s">
        <v>102</v>
      </c>
      <c r="B7" s="1" t="s">
        <v>0</v>
      </c>
      <c r="D7" s="55"/>
    </row>
    <row r="8" spans="1:10" x14ac:dyDescent="0.25">
      <c r="A8" s="3"/>
      <c r="B8" s="3"/>
    </row>
    <row r="9" spans="1:10" x14ac:dyDescent="0.25">
      <c r="A9" s="3"/>
      <c r="B9" s="4"/>
      <c r="E9" s="56"/>
    </row>
    <row r="10" spans="1:10" x14ac:dyDescent="0.25">
      <c r="A10" s="3"/>
      <c r="B10" s="4"/>
      <c r="D10" s="29"/>
      <c r="E10" s="54"/>
      <c r="F10" s="57"/>
      <c r="H10" s="58"/>
      <c r="I10"/>
      <c r="J10" s="50"/>
    </row>
    <row r="11" spans="1:10" x14ac:dyDescent="0.25">
      <c r="A11" s="5" t="s">
        <v>1</v>
      </c>
      <c r="B11" s="19">
        <f>+B12+B13</f>
        <v>7.9148300000000003</v>
      </c>
    </row>
    <row r="12" spans="1:10" x14ac:dyDescent="0.25">
      <c r="A12" s="5" t="s">
        <v>2</v>
      </c>
      <c r="B12" s="19">
        <v>0.52</v>
      </c>
    </row>
    <row r="13" spans="1:10" x14ac:dyDescent="0.25">
      <c r="A13" s="5" t="s">
        <v>3</v>
      </c>
      <c r="B13" s="19">
        <v>7.3948300000000007</v>
      </c>
    </row>
    <row r="14" spans="1:10" x14ac:dyDescent="0.25">
      <c r="A14" s="5"/>
      <c r="B14" s="4"/>
    </row>
    <row r="15" spans="1:10" ht="31.5" x14ac:dyDescent="0.25">
      <c r="A15" s="5" t="s">
        <v>20</v>
      </c>
      <c r="B15" s="19">
        <f>+B16+B17</f>
        <v>3.28</v>
      </c>
    </row>
    <row r="16" spans="1:10" x14ac:dyDescent="0.25">
      <c r="A16" s="5" t="s">
        <v>4</v>
      </c>
      <c r="B16" s="19">
        <v>0</v>
      </c>
    </row>
    <row r="17" spans="1:5" x14ac:dyDescent="0.25">
      <c r="A17" s="5" t="s">
        <v>5</v>
      </c>
      <c r="B17" s="19">
        <v>3.28</v>
      </c>
    </row>
    <row r="18" spans="1:5" x14ac:dyDescent="0.25">
      <c r="A18" s="5"/>
      <c r="B18" s="4"/>
    </row>
    <row r="19" spans="1:5" x14ac:dyDescent="0.25">
      <c r="A19" s="5" t="s">
        <v>6</v>
      </c>
      <c r="B19" s="19">
        <f>+B20+B21</f>
        <v>0.16</v>
      </c>
    </row>
    <row r="20" spans="1:5" ht="31.5" x14ac:dyDescent="0.25">
      <c r="A20" s="5" t="s">
        <v>75</v>
      </c>
      <c r="B20" s="19">
        <v>0.16</v>
      </c>
      <c r="E20" s="39"/>
    </row>
    <row r="21" spans="1:5" x14ac:dyDescent="0.25">
      <c r="A21" s="5" t="s">
        <v>7</v>
      </c>
      <c r="B21" s="19">
        <v>0</v>
      </c>
    </row>
    <row r="22" spans="1:5" x14ac:dyDescent="0.25">
      <c r="A22" s="5"/>
      <c r="B22" s="4"/>
      <c r="E22" s="56"/>
    </row>
    <row r="23" spans="1:5" x14ac:dyDescent="0.25">
      <c r="A23" s="5" t="s">
        <v>8</v>
      </c>
      <c r="B23" s="20">
        <v>36.477609999999999</v>
      </c>
    </row>
    <row r="24" spans="1:5" x14ac:dyDescent="0.25">
      <c r="A24" s="5"/>
      <c r="B24" s="4"/>
    </row>
    <row r="25" spans="1:5" x14ac:dyDescent="0.25">
      <c r="A25" s="5" t="s">
        <v>79</v>
      </c>
      <c r="B25" s="19">
        <v>0</v>
      </c>
    </row>
    <row r="26" spans="1:5" x14ac:dyDescent="0.25">
      <c r="A26" s="5"/>
      <c r="B26" s="4"/>
    </row>
    <row r="27" spans="1:5" x14ac:dyDescent="0.25">
      <c r="A27" s="5" t="s">
        <v>80</v>
      </c>
      <c r="B27" s="19">
        <v>0</v>
      </c>
    </row>
    <row r="28" spans="1:5" x14ac:dyDescent="0.25">
      <c r="A28" s="5"/>
      <c r="B28" s="4"/>
    </row>
    <row r="29" spans="1:5" x14ac:dyDescent="0.25">
      <c r="A29" s="5" t="s">
        <v>83</v>
      </c>
      <c r="B29" s="19">
        <f>+B27+B25+B23+B19+B15+B11</f>
        <v>47.832439999999998</v>
      </c>
    </row>
    <row r="30" spans="1:5" x14ac:dyDescent="0.25">
      <c r="A30" s="5"/>
      <c r="B30" s="4"/>
    </row>
    <row r="31" spans="1:5" x14ac:dyDescent="0.25">
      <c r="A31" s="5" t="s">
        <v>84</v>
      </c>
      <c r="B31" s="31">
        <f>+(B33+B32)/2</f>
        <v>42743.492039999997</v>
      </c>
    </row>
    <row r="32" spans="1:5" x14ac:dyDescent="0.25">
      <c r="A32" s="5" t="s">
        <v>103</v>
      </c>
      <c r="B32" s="31">
        <v>46865.484079999995</v>
      </c>
      <c r="C32" s="30"/>
    </row>
    <row r="33" spans="1:3" ht="31.5" x14ac:dyDescent="0.25">
      <c r="A33" s="5" t="s">
        <v>95</v>
      </c>
      <c r="B33" s="31">
        <v>38621.5</v>
      </c>
    </row>
    <row r="34" spans="1:3" x14ac:dyDescent="0.25">
      <c r="A34" s="5"/>
      <c r="B34" s="4"/>
    </row>
    <row r="35" spans="1:3" ht="31.5" x14ac:dyDescent="0.25">
      <c r="A35" s="5" t="s">
        <v>85</v>
      </c>
      <c r="B35" s="21">
        <f>(B29/B31)*100</f>
        <v>0.11190578428930817</v>
      </c>
    </row>
    <row r="36" spans="1:3" x14ac:dyDescent="0.25">
      <c r="A36" s="5"/>
      <c r="B36" s="4"/>
    </row>
    <row r="37" spans="1:3" x14ac:dyDescent="0.25">
      <c r="A37" s="40" t="s">
        <v>9</v>
      </c>
      <c r="B37" s="4"/>
    </row>
    <row r="38" spans="1:3" x14ac:dyDescent="0.25">
      <c r="A38" s="40"/>
      <c r="B38" s="4"/>
    </row>
    <row r="39" spans="1:3" x14ac:dyDescent="0.25">
      <c r="A39" s="5" t="s">
        <v>81</v>
      </c>
      <c r="B39" s="45">
        <v>0</v>
      </c>
    </row>
    <row r="40" spans="1:3" x14ac:dyDescent="0.25">
      <c r="A40" s="5"/>
      <c r="B40" s="4"/>
    </row>
    <row r="41" spans="1:3" x14ac:dyDescent="0.25">
      <c r="A41" s="5" t="s">
        <v>82</v>
      </c>
      <c r="B41" s="19">
        <f>+B42+B43+B44+B45+B46+B47+B48+B49+B50</f>
        <v>48.737910013360313</v>
      </c>
    </row>
    <row r="42" spans="1:3" x14ac:dyDescent="0.25">
      <c r="A42" s="5" t="s">
        <v>10</v>
      </c>
      <c r="B42" s="45">
        <v>11.472307000000001</v>
      </c>
    </row>
    <row r="43" spans="1:3" x14ac:dyDescent="0.25">
      <c r="A43" s="5" t="s">
        <v>11</v>
      </c>
      <c r="B43" s="45">
        <v>19.409561</v>
      </c>
      <c r="C43" s="29"/>
    </row>
    <row r="44" spans="1:3" x14ac:dyDescent="0.25">
      <c r="A44" s="5" t="s">
        <v>12</v>
      </c>
      <c r="B44" s="45">
        <v>0</v>
      </c>
    </row>
    <row r="45" spans="1:3" x14ac:dyDescent="0.25">
      <c r="A45" s="5" t="s">
        <v>13</v>
      </c>
      <c r="B45" s="45">
        <v>0</v>
      </c>
    </row>
    <row r="46" spans="1:3" ht="31.5" x14ac:dyDescent="0.25">
      <c r="A46" s="5" t="s">
        <v>14</v>
      </c>
      <c r="B46" s="20">
        <v>0.33400632376037859</v>
      </c>
    </row>
    <row r="47" spans="1:3" ht="31.5" x14ac:dyDescent="0.25">
      <c r="A47" s="5" t="s">
        <v>15</v>
      </c>
      <c r="B47" s="20">
        <v>14.139017906202675</v>
      </c>
    </row>
    <row r="48" spans="1:3" ht="31.5" x14ac:dyDescent="0.25">
      <c r="A48" s="5" t="s">
        <v>16</v>
      </c>
      <c r="B48" s="45">
        <v>0</v>
      </c>
    </row>
    <row r="49" spans="1:3" ht="31.5" x14ac:dyDescent="0.25">
      <c r="A49" s="5" t="s">
        <v>17</v>
      </c>
      <c r="B49" s="45">
        <v>3.3830177833972601</v>
      </c>
    </row>
    <row r="50" spans="1:3" x14ac:dyDescent="0.25">
      <c r="A50" s="5" t="s">
        <v>18</v>
      </c>
      <c r="B50" s="45">
        <v>0</v>
      </c>
    </row>
    <row r="51" spans="1:3" x14ac:dyDescent="0.25">
      <c r="A51" s="5"/>
      <c r="B51" s="4"/>
    </row>
    <row r="52" spans="1:3" x14ac:dyDescent="0.25">
      <c r="A52" s="5" t="s">
        <v>86</v>
      </c>
      <c r="B52" s="21">
        <f>(B41/B33)*100</f>
        <v>0.12619372632694306</v>
      </c>
      <c r="C52" s="30"/>
    </row>
    <row r="53" spans="1:3" x14ac:dyDescent="0.25">
      <c r="A53" s="5"/>
      <c r="B53" s="4"/>
    </row>
    <row r="54" spans="1:3" ht="31.5" x14ac:dyDescent="0.25">
      <c r="A54" s="5" t="s">
        <v>107</v>
      </c>
      <c r="B54" s="4">
        <v>0.12</v>
      </c>
    </row>
    <row r="55" spans="1:3" x14ac:dyDescent="0.25">
      <c r="A55" s="5"/>
      <c r="B55" s="4"/>
    </row>
    <row r="56" spans="1:3" ht="31.5" x14ac:dyDescent="0.25">
      <c r="A56" s="5" t="s">
        <v>87</v>
      </c>
      <c r="B56" s="20">
        <f>B54-B52</f>
        <v>-6.1937263269430665E-3</v>
      </c>
    </row>
    <row r="57" spans="1:3" x14ac:dyDescent="0.25">
      <c r="A57" s="5"/>
      <c r="B57" s="20"/>
    </row>
    <row r="58" spans="1:3" x14ac:dyDescent="0.25">
      <c r="A58" s="5" t="s">
        <v>88</v>
      </c>
      <c r="B58" s="19">
        <v>0</v>
      </c>
    </row>
    <row r="59" spans="1:3" ht="31.5" x14ac:dyDescent="0.25">
      <c r="A59" s="5" t="s">
        <v>89</v>
      </c>
      <c r="B59" s="41">
        <f>(B41+B58)/B33*100</f>
        <v>0.12619372632694306</v>
      </c>
    </row>
    <row r="60" spans="1:3" x14ac:dyDescent="0.25">
      <c r="A60" s="5"/>
      <c r="B60" s="4"/>
    </row>
    <row r="61" spans="1:3" x14ac:dyDescent="0.25">
      <c r="A61" s="5" t="s">
        <v>90</v>
      </c>
      <c r="B61" s="19"/>
    </row>
    <row r="62" spans="1:3" x14ac:dyDescent="0.25">
      <c r="A62" s="5"/>
      <c r="B62" s="19"/>
    </row>
    <row r="63" spans="1:3" x14ac:dyDescent="0.25">
      <c r="A63" s="5" t="s">
        <v>91</v>
      </c>
      <c r="B63" s="19">
        <f>+B41+B29</f>
        <v>96.570350013360311</v>
      </c>
    </row>
    <row r="64" spans="1:3" x14ac:dyDescent="0.25">
      <c r="A64" s="5" t="s">
        <v>92</v>
      </c>
      <c r="B64" s="32">
        <f>(B63/B31)*100</f>
        <v>0.225929949576858</v>
      </c>
      <c r="C64" s="30"/>
    </row>
    <row r="65" spans="1:2" x14ac:dyDescent="0.25">
      <c r="A65" s="5"/>
      <c r="B65" s="4"/>
    </row>
    <row r="66" spans="1:2" x14ac:dyDescent="0.25">
      <c r="A66" s="5" t="s">
        <v>19</v>
      </c>
      <c r="B66" s="4"/>
    </row>
    <row r="67" spans="1:2" ht="31.5" x14ac:dyDescent="0.25">
      <c r="A67" s="5" t="s">
        <v>105</v>
      </c>
      <c r="B67" s="4">
        <v>0.12</v>
      </c>
    </row>
    <row r="68" spans="1:2" x14ac:dyDescent="0.25">
      <c r="A68" s="5" t="s">
        <v>93</v>
      </c>
      <c r="B68" s="20">
        <f>+B67+B35</f>
        <v>0.23190578428930816</v>
      </c>
    </row>
    <row r="69" spans="1:2" x14ac:dyDescent="0.25">
      <c r="A69" s="3"/>
      <c r="B69" s="3"/>
    </row>
    <row r="72" spans="1:2" x14ac:dyDescent="0.25">
      <c r="B72" s="38"/>
    </row>
    <row r="73" spans="1:2" x14ac:dyDescent="0.25">
      <c r="B73" s="39"/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14B9E8-E53E-4A7E-AFA6-9C5C77BF29A8}">
  <sheetPr codeName="גיליון5"/>
  <dimension ref="A2:C82"/>
  <sheetViews>
    <sheetView rightToLeft="1" workbookViewId="0">
      <selection activeCell="F39" sqref="F39"/>
    </sheetView>
  </sheetViews>
  <sheetFormatPr defaultColWidth="9" defaultRowHeight="15.75" x14ac:dyDescent="0.25"/>
  <cols>
    <col min="1" max="1" width="30.42578125" style="8" customWidth="1"/>
    <col min="2" max="2" width="52" style="8" customWidth="1"/>
    <col min="3" max="7" width="9" style="8"/>
    <col min="8" max="8" width="11" style="8" bestFit="1" customWidth="1"/>
    <col min="9" max="16384" width="9" style="8"/>
  </cols>
  <sheetData>
    <row r="2" spans="1:3" x14ac:dyDescent="0.25">
      <c r="A2" s="8" t="str">
        <f>'נספח 1 - ארם לבני 60-50'!A2</f>
        <v>ארם לבני 60-50</v>
      </c>
      <c r="B2" s="8" t="str">
        <f>'נספח 1 - ארם לבני 60-50'!B2</f>
        <v>5101</v>
      </c>
    </row>
    <row r="3" spans="1:3" x14ac:dyDescent="0.25">
      <c r="A3" s="8" t="str">
        <f>'נספח 1 - ארם לבני 60-50'!A3</f>
        <v>מספר אישור אוצר</v>
      </c>
      <c r="B3" s="8" t="str">
        <f>'נספח 1 - ארם לבני 60-50'!B3</f>
        <v>9920</v>
      </c>
    </row>
    <row r="4" spans="1:3" x14ac:dyDescent="0.25">
      <c r="A4" s="8" t="str">
        <f>SUBSTITUTE('נספח 1 - ארם לבני 60-50'!A4,"1","2")</f>
        <v xml:space="preserve">נספח 2 </v>
      </c>
      <c r="B4" s="8" t="str">
        <f>'נספח 1 - ארם לבני 60-50'!B4</f>
        <v/>
      </c>
    </row>
    <row r="5" spans="1:3" x14ac:dyDescent="0.25">
      <c r="A5" s="8" t="str">
        <f>'נספח 1 - ארם לבני 60-50'!A5</f>
        <v>תאריך נכונות דו"ח</v>
      </c>
      <c r="B5" s="8" t="str">
        <f>'נספח 1 - ארם לבני 60-50'!B5</f>
        <v>2024-12-31</v>
      </c>
    </row>
    <row r="6" spans="1:3" ht="16.5" thickBot="1" x14ac:dyDescent="0.3">
      <c r="A6" s="8" t="str">
        <f>'נספח 1 - ארם לבני 60-50'!A6</f>
        <v>קידוד קופה</v>
      </c>
      <c r="B6" s="8" t="str">
        <f>'נספח 1 - ארם לבני 60-50'!B6</f>
        <v>510773922-00000000000297-9920-000</v>
      </c>
    </row>
    <row r="7" spans="1:3" ht="71.25" customHeight="1" thickBot="1" x14ac:dyDescent="0.3">
      <c r="A7" s="6" t="s">
        <v>108</v>
      </c>
      <c r="B7" s="7" t="s">
        <v>0</v>
      </c>
    </row>
    <row r="8" spans="1:3" ht="48" thickBot="1" x14ac:dyDescent="0.3">
      <c r="A8" s="9" t="s">
        <v>21</v>
      </c>
      <c r="B8" s="10"/>
    </row>
    <row r="9" spans="1:3" ht="16.5" thickBot="1" x14ac:dyDescent="0.3">
      <c r="A9" s="9" t="s">
        <v>22</v>
      </c>
      <c r="B9" s="10"/>
    </row>
    <row r="10" spans="1:3" ht="16.5" thickBot="1" x14ac:dyDescent="0.3">
      <c r="A10" s="10" t="s">
        <v>129</v>
      </c>
      <c r="B10" s="22">
        <v>13.04</v>
      </c>
    </row>
    <row r="11" spans="1:3" ht="16.5" thickBot="1" x14ac:dyDescent="0.3">
      <c r="A11" s="9" t="s">
        <v>78</v>
      </c>
      <c r="B11" s="22"/>
    </row>
    <row r="12" spans="1:3" ht="16.5" thickBot="1" x14ac:dyDescent="0.3">
      <c r="A12" s="10" t="s">
        <v>125</v>
      </c>
      <c r="B12" s="22">
        <v>4.6500000000000004</v>
      </c>
    </row>
    <row r="13" spans="1:3" ht="16.5" thickBot="1" x14ac:dyDescent="0.3">
      <c r="A13" s="10" t="s">
        <v>127</v>
      </c>
      <c r="B13" s="22">
        <v>16.399999999999999</v>
      </c>
    </row>
    <row r="14" spans="1:3" ht="16.5" thickBot="1" x14ac:dyDescent="0.3">
      <c r="A14" s="10" t="s">
        <v>128</v>
      </c>
      <c r="B14" s="22">
        <v>8.56</v>
      </c>
    </row>
    <row r="15" spans="1:3" ht="16.5" thickBot="1" x14ac:dyDescent="0.3">
      <c r="A15" s="10" t="s">
        <v>126</v>
      </c>
      <c r="B15" s="22">
        <v>7.22</v>
      </c>
    </row>
    <row r="16" spans="1:3" ht="15" customHeight="1" thickBot="1" x14ac:dyDescent="0.3">
      <c r="A16" s="10" t="s">
        <v>101</v>
      </c>
      <c r="B16" s="23">
        <v>48.510809999999964</v>
      </c>
      <c r="C16" s="51"/>
    </row>
    <row r="17" spans="1:2" ht="14.25" customHeight="1" thickBot="1" x14ac:dyDescent="0.3">
      <c r="A17" s="10" t="s">
        <v>100</v>
      </c>
      <c r="B17" s="10">
        <v>95.4</v>
      </c>
    </row>
    <row r="18" spans="1:2" ht="15" customHeight="1" thickBot="1" x14ac:dyDescent="0.3">
      <c r="A18" s="10"/>
      <c r="B18" s="10"/>
    </row>
    <row r="19" spans="1:2" ht="16.5" thickBot="1" x14ac:dyDescent="0.3">
      <c r="A19" s="9" t="s">
        <v>24</v>
      </c>
      <c r="B19" s="22">
        <f>SUM(B9:B18)</f>
        <v>193.78080999999997</v>
      </c>
    </row>
    <row r="20" spans="1:2" ht="16.5" thickBot="1" x14ac:dyDescent="0.3">
      <c r="A20" s="13"/>
      <c r="B20" s="10"/>
    </row>
    <row r="21" spans="1:2" ht="16.5" thickBot="1" x14ac:dyDescent="0.3">
      <c r="A21" s="9" t="s">
        <v>25</v>
      </c>
      <c r="B21" s="10"/>
    </row>
    <row r="22" spans="1:2" ht="16.5" thickBot="1" x14ac:dyDescent="0.3">
      <c r="A22" s="9" t="s">
        <v>22</v>
      </c>
      <c r="B22" s="10"/>
    </row>
    <row r="23" spans="1:2" ht="16.5" thickBot="1" x14ac:dyDescent="0.3">
      <c r="A23" s="11" t="s">
        <v>42</v>
      </c>
      <c r="B23" s="10"/>
    </row>
    <row r="24" spans="1:2" ht="16.5" thickBot="1" x14ac:dyDescent="0.3">
      <c r="A24" s="11" t="s">
        <v>43</v>
      </c>
      <c r="B24" s="47"/>
    </row>
    <row r="25" spans="1:2" x14ac:dyDescent="0.25">
      <c r="A25" s="12" t="s">
        <v>40</v>
      </c>
      <c r="B25" s="47"/>
    </row>
    <row r="26" spans="1:2" x14ac:dyDescent="0.25">
      <c r="A26" s="12" t="s">
        <v>45</v>
      </c>
      <c r="B26" s="48"/>
    </row>
    <row r="27" spans="1:2" ht="14.25" customHeight="1" x14ac:dyDescent="0.25">
      <c r="A27" s="12"/>
      <c r="B27" s="48"/>
    </row>
    <row r="28" spans="1:2" ht="15" customHeight="1" thickBot="1" x14ac:dyDescent="0.3">
      <c r="A28" s="14"/>
      <c r="B28" s="49"/>
    </row>
    <row r="29" spans="1:2" ht="16.5" thickBot="1" x14ac:dyDescent="0.3">
      <c r="A29" s="9" t="s">
        <v>23</v>
      </c>
      <c r="B29" s="10"/>
    </row>
    <row r="30" spans="1:2" ht="16.5" thickBot="1" x14ac:dyDescent="0.3">
      <c r="A30" s="11" t="s">
        <v>104</v>
      </c>
      <c r="B30" s="22">
        <v>16.760000000000002</v>
      </c>
    </row>
    <row r="31" spans="1:2" ht="16.5" thickBot="1" x14ac:dyDescent="0.3">
      <c r="A31" s="11" t="s">
        <v>42</v>
      </c>
      <c r="B31" s="10"/>
    </row>
    <row r="32" spans="1:2" ht="15.75" customHeight="1" thickBot="1" x14ac:dyDescent="0.3">
      <c r="A32" s="11" t="s">
        <v>43</v>
      </c>
      <c r="B32" s="10"/>
    </row>
    <row r="33" spans="1:2" ht="16.5" thickBot="1" x14ac:dyDescent="0.3">
      <c r="A33" s="12" t="s">
        <v>40</v>
      </c>
      <c r="B33" s="10">
        <v>0.27</v>
      </c>
    </row>
    <row r="34" spans="1:2" x14ac:dyDescent="0.25">
      <c r="A34" s="12" t="s">
        <v>45</v>
      </c>
      <c r="B34" s="48"/>
    </row>
    <row r="35" spans="1:2" ht="14.25" customHeight="1" x14ac:dyDescent="0.25">
      <c r="A35" s="12"/>
      <c r="B35" s="48"/>
    </row>
    <row r="36" spans="1:2" ht="15" customHeight="1" thickBot="1" x14ac:dyDescent="0.3">
      <c r="A36" s="14"/>
      <c r="B36" s="49"/>
    </row>
    <row r="37" spans="1:2" ht="16.5" thickBot="1" x14ac:dyDescent="0.3">
      <c r="A37" s="9" t="s">
        <v>26</v>
      </c>
      <c r="B37" s="22">
        <f>SUM(B22:B36)</f>
        <v>17.03</v>
      </c>
    </row>
    <row r="38" spans="1:2" ht="16.5" thickBot="1" x14ac:dyDescent="0.3">
      <c r="A38" s="11"/>
      <c r="B38" s="10"/>
    </row>
    <row r="39" spans="1:2" ht="42.75" customHeight="1" thickBot="1" x14ac:dyDescent="0.3">
      <c r="A39" s="9" t="s">
        <v>27</v>
      </c>
      <c r="B39" s="10"/>
    </row>
    <row r="40" spans="1:2" ht="16.5" thickBot="1" x14ac:dyDescent="0.3">
      <c r="A40" s="11" t="s">
        <v>46</v>
      </c>
      <c r="B40" s="10">
        <v>0</v>
      </c>
    </row>
    <row r="41" spans="1:2" ht="16.5" thickBot="1" x14ac:dyDescent="0.3">
      <c r="A41" s="11" t="s">
        <v>47</v>
      </c>
      <c r="B41" s="10">
        <v>0</v>
      </c>
    </row>
    <row r="42" spans="1:2" ht="16.5" thickBot="1" x14ac:dyDescent="0.3">
      <c r="A42" s="11" t="s">
        <v>40</v>
      </c>
      <c r="B42" s="10"/>
    </row>
    <row r="43" spans="1:2" ht="19.5" customHeight="1" thickBot="1" x14ac:dyDescent="0.3">
      <c r="A43" s="11" t="s">
        <v>45</v>
      </c>
      <c r="B43" s="11"/>
    </row>
    <row r="44" spans="1:2" ht="14.25" customHeight="1" x14ac:dyDescent="0.25">
      <c r="A44" s="12"/>
      <c r="B44" s="48"/>
    </row>
    <row r="45" spans="1:2" ht="15" customHeight="1" thickBot="1" x14ac:dyDescent="0.3">
      <c r="A45" s="14"/>
      <c r="B45" s="49"/>
    </row>
    <row r="46" spans="1:2" ht="48" thickBot="1" x14ac:dyDescent="0.3">
      <c r="A46" s="9" t="s">
        <v>28</v>
      </c>
      <c r="B46" s="10">
        <f>SUM(B40:B45)</f>
        <v>0</v>
      </c>
    </row>
    <row r="47" spans="1:2" ht="16.5" thickBot="1" x14ac:dyDescent="0.3">
      <c r="A47" s="9"/>
      <c r="B47" s="10"/>
    </row>
    <row r="48" spans="1:2" ht="32.25" thickBot="1" x14ac:dyDescent="0.3">
      <c r="A48" s="9" t="s">
        <v>29</v>
      </c>
      <c r="B48" s="10">
        <v>0</v>
      </c>
    </row>
    <row r="49" spans="1:2" ht="16.5" thickBot="1" x14ac:dyDescent="0.3">
      <c r="A49" s="11" t="s">
        <v>46</v>
      </c>
      <c r="B49" s="10">
        <v>0</v>
      </c>
    </row>
    <row r="50" spans="1:2" x14ac:dyDescent="0.25">
      <c r="A50" s="12" t="s">
        <v>47</v>
      </c>
      <c r="B50" s="60">
        <v>0</v>
      </c>
    </row>
    <row r="51" spans="1:2" ht="15.75" customHeight="1" thickBot="1" x14ac:dyDescent="0.3">
      <c r="A51" s="11" t="s">
        <v>48</v>
      </c>
      <c r="B51" s="61"/>
    </row>
    <row r="52" spans="1:2" x14ac:dyDescent="0.25">
      <c r="A52" s="12" t="s">
        <v>40</v>
      </c>
      <c r="B52" s="60"/>
    </row>
    <row r="53" spans="1:2" x14ac:dyDescent="0.25">
      <c r="A53" s="12" t="s">
        <v>49</v>
      </c>
      <c r="B53" s="62"/>
    </row>
    <row r="54" spans="1:2" ht="14.25" customHeight="1" x14ac:dyDescent="0.25">
      <c r="A54" s="12"/>
      <c r="B54" s="62"/>
    </row>
    <row r="55" spans="1:2" ht="15" customHeight="1" thickBot="1" x14ac:dyDescent="0.3">
      <c r="A55" s="14"/>
      <c r="B55" s="61"/>
    </row>
    <row r="56" spans="1:2" ht="32.25" thickBot="1" x14ac:dyDescent="0.3">
      <c r="A56" s="9" t="s">
        <v>30</v>
      </c>
      <c r="B56" s="10">
        <v>0</v>
      </c>
    </row>
    <row r="57" spans="1:2" ht="16.5" thickBot="1" x14ac:dyDescent="0.3">
      <c r="A57" s="11"/>
      <c r="B57" s="10"/>
    </row>
    <row r="58" spans="1:2" ht="32.25" thickBot="1" x14ac:dyDescent="0.3">
      <c r="A58" s="9" t="s">
        <v>31</v>
      </c>
      <c r="B58" s="10"/>
    </row>
    <row r="59" spans="1:2" ht="16.5" thickBot="1" x14ac:dyDescent="0.3">
      <c r="A59" s="11" t="s">
        <v>50</v>
      </c>
      <c r="B59" s="10"/>
    </row>
    <row r="60" spans="1:2" ht="16.5" thickBot="1" x14ac:dyDescent="0.3">
      <c r="A60" s="11" t="s">
        <v>51</v>
      </c>
      <c r="B60" s="10"/>
    </row>
    <row r="61" spans="1:2" ht="16.5" thickBot="1" x14ac:dyDescent="0.3">
      <c r="A61" s="11" t="s">
        <v>40</v>
      </c>
      <c r="B61" s="23">
        <f>'נספח 1 - כללי'!B23</f>
        <v>810.86301000000003</v>
      </c>
    </row>
    <row r="62" spans="1:2" ht="16.5" thickBot="1" x14ac:dyDescent="0.3">
      <c r="A62" s="9" t="s">
        <v>32</v>
      </c>
      <c r="B62" s="23">
        <f>+B61</f>
        <v>810.86301000000003</v>
      </c>
    </row>
    <row r="63" spans="1:2" ht="16.5" thickBot="1" x14ac:dyDescent="0.3">
      <c r="A63" s="9"/>
      <c r="B63" s="10"/>
    </row>
    <row r="64" spans="1:2" ht="16.5" thickBot="1" x14ac:dyDescent="0.3">
      <c r="A64" s="9" t="s">
        <v>33</v>
      </c>
      <c r="B64" s="10"/>
    </row>
    <row r="65" spans="1:2" ht="16.5" thickBot="1" x14ac:dyDescent="0.3">
      <c r="A65" s="11" t="s">
        <v>52</v>
      </c>
      <c r="B65" s="10">
        <v>0</v>
      </c>
    </row>
    <row r="66" spans="1:2" ht="16.5" thickBot="1" x14ac:dyDescent="0.3">
      <c r="A66" s="11" t="s">
        <v>53</v>
      </c>
      <c r="B66" s="10">
        <v>0</v>
      </c>
    </row>
    <row r="67" spans="1:2" ht="16.5" thickBot="1" x14ac:dyDescent="0.3">
      <c r="A67" s="11" t="s">
        <v>40</v>
      </c>
      <c r="B67" s="10"/>
    </row>
    <row r="68" spans="1:2" ht="32.25" thickBot="1" x14ac:dyDescent="0.3">
      <c r="A68" s="9" t="s">
        <v>34</v>
      </c>
      <c r="B68" s="10">
        <v>0</v>
      </c>
    </row>
    <row r="69" spans="1:2" ht="16.5" thickBot="1" x14ac:dyDescent="0.3">
      <c r="A69" s="9"/>
      <c r="B69" s="10"/>
    </row>
    <row r="70" spans="1:2" ht="32.25" thickBot="1" x14ac:dyDescent="0.3">
      <c r="A70" s="9" t="s">
        <v>35</v>
      </c>
      <c r="B70" s="10">
        <v>0</v>
      </c>
    </row>
    <row r="71" spans="1:2" ht="16.5" thickBot="1" x14ac:dyDescent="0.3">
      <c r="A71" s="11" t="s">
        <v>46</v>
      </c>
      <c r="B71" s="10">
        <v>0</v>
      </c>
    </row>
    <row r="72" spans="1:2" ht="16.5" thickBot="1" x14ac:dyDescent="0.3">
      <c r="A72" s="11" t="s">
        <v>47</v>
      </c>
      <c r="B72" s="10">
        <v>0</v>
      </c>
    </row>
    <row r="73" spans="1:2" ht="16.5" thickBot="1" x14ac:dyDescent="0.3">
      <c r="A73" s="11" t="s">
        <v>40</v>
      </c>
      <c r="B73" s="10">
        <v>0</v>
      </c>
    </row>
    <row r="74" spans="1:2" ht="32.25" thickBot="1" x14ac:dyDescent="0.3">
      <c r="A74" s="9" t="s">
        <v>36</v>
      </c>
      <c r="B74" s="10">
        <v>0</v>
      </c>
    </row>
    <row r="75" spans="1:2" ht="16.5" thickBot="1" x14ac:dyDescent="0.3">
      <c r="A75" s="11"/>
      <c r="B75" s="10"/>
    </row>
    <row r="76" spans="1:2" ht="32.25" thickBot="1" x14ac:dyDescent="0.3">
      <c r="A76" s="9" t="s">
        <v>37</v>
      </c>
      <c r="B76" s="10">
        <v>0</v>
      </c>
    </row>
    <row r="77" spans="1:2" ht="16.5" thickBot="1" x14ac:dyDescent="0.3">
      <c r="A77" s="11" t="s">
        <v>46</v>
      </c>
      <c r="B77" s="10">
        <v>0</v>
      </c>
    </row>
    <row r="78" spans="1:2" ht="16.5" thickBot="1" x14ac:dyDescent="0.3">
      <c r="A78" s="11" t="s">
        <v>47</v>
      </c>
      <c r="B78" s="10">
        <v>0</v>
      </c>
    </row>
    <row r="79" spans="1:2" ht="16.5" thickBot="1" x14ac:dyDescent="0.3">
      <c r="A79" s="11" t="s">
        <v>40</v>
      </c>
      <c r="B79" s="10">
        <v>0</v>
      </c>
    </row>
    <row r="80" spans="1:2" ht="32.25" thickBot="1" x14ac:dyDescent="0.3">
      <c r="A80" s="9" t="s">
        <v>38</v>
      </c>
      <c r="B80" s="10">
        <v>0</v>
      </c>
    </row>
    <row r="81" spans="1:2" ht="16.5" thickBot="1" x14ac:dyDescent="0.3">
      <c r="A81" s="11"/>
      <c r="B81" s="10"/>
    </row>
    <row r="82" spans="1:2" ht="32.25" thickBot="1" x14ac:dyDescent="0.3">
      <c r="A82" s="9" t="s">
        <v>76</v>
      </c>
      <c r="B82" s="23">
        <f>B80+B74+B68+B62+B56+B37+B19</f>
        <v>1021.67382</v>
      </c>
    </row>
  </sheetData>
  <mergeCells count="2">
    <mergeCell ref="B50:B51"/>
    <mergeCell ref="B52:B5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679A62-9DD2-4E8A-BAF1-8E32D5B98D87}">
  <sheetPr codeName="גיליון6"/>
  <dimension ref="A2:H149"/>
  <sheetViews>
    <sheetView rightToLeft="1" topLeftCell="A4" zoomScaleNormal="100" workbookViewId="0">
      <selection activeCell="F154" sqref="F154"/>
    </sheetView>
  </sheetViews>
  <sheetFormatPr defaultColWidth="9" defaultRowHeight="15.75" x14ac:dyDescent="0.25"/>
  <cols>
    <col min="1" max="1" width="37.5703125" style="16" customWidth="1"/>
    <col min="2" max="2" width="38.42578125" style="16" bestFit="1" customWidth="1"/>
    <col min="3" max="3" width="19.5703125" style="16" bestFit="1" customWidth="1"/>
    <col min="4" max="5" width="9" style="16"/>
    <col min="6" max="6" width="130" style="16" customWidth="1"/>
    <col min="7" max="16384" width="9" style="16"/>
  </cols>
  <sheetData>
    <row r="2" spans="1:8" x14ac:dyDescent="0.25">
      <c r="A2" s="8" t="str">
        <f>'נספח 1 - ארם לבני 60-50'!A2</f>
        <v>ארם לבני 60-50</v>
      </c>
      <c r="B2" s="8" t="str">
        <f>'נספח 1 - ארם לבני 60-50'!B2</f>
        <v>5101</v>
      </c>
    </row>
    <row r="3" spans="1:8" x14ac:dyDescent="0.25">
      <c r="A3" s="8" t="str">
        <f>'נספח 1 - ארם לבני 60-50'!A3</f>
        <v>מספר אישור אוצר</v>
      </c>
      <c r="B3" s="8" t="str">
        <f>'נספח 1 - ארם לבני 60-50'!B3</f>
        <v>9920</v>
      </c>
    </row>
    <row r="4" spans="1:8" x14ac:dyDescent="0.25">
      <c r="A4" s="8" t="str">
        <f>SUBSTITUTE('נספח 1 - ארם לבני 60-50'!A4,"1","3")</f>
        <v xml:space="preserve">נספח 3 </v>
      </c>
      <c r="B4" s="8" t="str">
        <f>'נספח 1 - ארם לבני 60-50'!B4</f>
        <v/>
      </c>
    </row>
    <row r="5" spans="1:8" x14ac:dyDescent="0.25">
      <c r="A5" s="8" t="str">
        <f>'נספח 1 - ארם לבני 60-50'!A5</f>
        <v>תאריך נכונות דו"ח</v>
      </c>
      <c r="B5" s="8" t="str">
        <f>'נספח 1 - ארם לבני 60-50'!B5</f>
        <v>2024-12-31</v>
      </c>
    </row>
    <row r="6" spans="1:8" ht="16.5" thickBot="1" x14ac:dyDescent="0.3">
      <c r="A6" s="8" t="str">
        <f>'נספח 1 - ארם לבני 60-50'!A6</f>
        <v>קידוד קופה</v>
      </c>
      <c r="B6" s="8" t="str">
        <f>'נספח 1 - ארם לבני 60-50'!B6</f>
        <v>510773922-00000000000297-9920-000</v>
      </c>
    </row>
    <row r="7" spans="1:8" ht="189.75" thickBot="1" x14ac:dyDescent="0.3">
      <c r="A7" s="6" t="s">
        <v>109</v>
      </c>
      <c r="B7" s="17" t="s">
        <v>54</v>
      </c>
      <c r="F7" s="15" t="s">
        <v>77</v>
      </c>
    </row>
    <row r="8" spans="1:8" ht="45" customHeight="1" thickBot="1" x14ac:dyDescent="0.3">
      <c r="A8" s="9" t="s">
        <v>55</v>
      </c>
      <c r="B8" s="18"/>
    </row>
    <row r="9" spans="1:8" ht="16.5" thickBot="1" x14ac:dyDescent="0.2">
      <c r="A9" s="26" t="s">
        <v>130</v>
      </c>
      <c r="B9" s="26">
        <v>24.890775000000001</v>
      </c>
      <c r="F9" s="25"/>
      <c r="G9" s="28"/>
      <c r="H9" s="35"/>
    </row>
    <row r="10" spans="1:8" ht="16.5" thickBot="1" x14ac:dyDescent="0.2">
      <c r="A10" s="26" t="s">
        <v>131</v>
      </c>
      <c r="B10" s="26">
        <v>66.050816999999995</v>
      </c>
      <c r="F10" s="25"/>
      <c r="G10" s="28"/>
      <c r="H10" s="35"/>
    </row>
    <row r="11" spans="1:8" ht="16.5" thickBot="1" x14ac:dyDescent="0.2">
      <c r="A11" s="26" t="s">
        <v>132</v>
      </c>
      <c r="B11" s="26">
        <v>33.113999999999997</v>
      </c>
      <c r="F11" s="25"/>
      <c r="G11" s="28"/>
      <c r="H11" s="35"/>
    </row>
    <row r="12" spans="1:8" ht="16.5" thickBot="1" x14ac:dyDescent="0.2">
      <c r="A12" s="26" t="s">
        <v>133</v>
      </c>
      <c r="B12" s="26">
        <v>86.034000000000006</v>
      </c>
      <c r="F12" s="25"/>
      <c r="G12" s="28"/>
      <c r="H12" s="35"/>
    </row>
    <row r="13" spans="1:8" ht="16.5" thickBot="1" x14ac:dyDescent="0.2">
      <c r="A13" s="26" t="s">
        <v>134</v>
      </c>
      <c r="B13" s="26">
        <v>57.805</v>
      </c>
      <c r="F13" s="25"/>
      <c r="G13" s="28"/>
      <c r="H13" s="35"/>
    </row>
    <row r="14" spans="1:8" ht="16.5" thickBot="1" x14ac:dyDescent="0.2">
      <c r="A14" s="26" t="s">
        <v>135</v>
      </c>
      <c r="B14" s="26">
        <v>87.272709999999989</v>
      </c>
      <c r="F14" s="25"/>
      <c r="G14" s="28"/>
      <c r="H14" s="35"/>
    </row>
    <row r="15" spans="1:8" ht="16.5" thickBot="1" x14ac:dyDescent="0.2">
      <c r="A15" s="26" t="s">
        <v>136</v>
      </c>
      <c r="B15" s="26">
        <v>88.83</v>
      </c>
      <c r="F15" s="25"/>
      <c r="G15" s="28"/>
      <c r="H15" s="35"/>
    </row>
    <row r="16" spans="1:8" ht="16.5" thickBot="1" x14ac:dyDescent="0.2">
      <c r="A16" s="26" t="s">
        <v>137</v>
      </c>
      <c r="B16" s="26">
        <v>58.789000000000001</v>
      </c>
      <c r="F16" s="25"/>
      <c r="G16" s="28"/>
      <c r="H16" s="35"/>
    </row>
    <row r="17" spans="1:8" ht="16.5" thickBot="1" x14ac:dyDescent="0.2">
      <c r="A17" s="26" t="s">
        <v>138</v>
      </c>
      <c r="B17" s="26">
        <v>65.646000000000001</v>
      </c>
      <c r="F17" s="25"/>
      <c r="G17" s="28"/>
      <c r="H17" s="35"/>
    </row>
    <row r="18" spans="1:8" ht="16.5" thickBot="1" x14ac:dyDescent="0.2">
      <c r="A18" s="26" t="s">
        <v>139</v>
      </c>
      <c r="B18" s="26">
        <v>101.414</v>
      </c>
      <c r="F18" s="25"/>
      <c r="G18" s="28"/>
      <c r="H18" s="35"/>
    </row>
    <row r="19" spans="1:8" ht="16.5" thickBot="1" x14ac:dyDescent="0.2">
      <c r="A19" s="26" t="s">
        <v>140</v>
      </c>
      <c r="B19" s="26">
        <v>3.1680000000000001</v>
      </c>
      <c r="F19" s="25"/>
      <c r="G19" s="28"/>
      <c r="H19" s="35"/>
    </row>
    <row r="20" spans="1:8" ht="16.5" thickBot="1" x14ac:dyDescent="0.2">
      <c r="A20" s="26" t="s">
        <v>141</v>
      </c>
      <c r="B20" s="26">
        <v>19.417000000000002</v>
      </c>
      <c r="F20" s="25"/>
      <c r="G20" s="28"/>
      <c r="H20" s="35"/>
    </row>
    <row r="21" spans="1:8" ht="16.5" thickBot="1" x14ac:dyDescent="0.2">
      <c r="A21" s="26" t="s">
        <v>142</v>
      </c>
      <c r="B21" s="26">
        <v>53.082999999999998</v>
      </c>
      <c r="F21" s="25"/>
      <c r="G21" s="28"/>
      <c r="H21" s="35"/>
    </row>
    <row r="22" spans="1:8" ht="16.5" thickBot="1" x14ac:dyDescent="0.2">
      <c r="A22" s="26" t="s">
        <v>143</v>
      </c>
      <c r="B22" s="26">
        <v>25.085000000000001</v>
      </c>
      <c r="F22" s="25"/>
      <c r="G22" s="28"/>
      <c r="H22" s="35"/>
    </row>
    <row r="23" spans="1:8" ht="16.5" thickBot="1" x14ac:dyDescent="0.2">
      <c r="A23" s="26" t="s">
        <v>144</v>
      </c>
      <c r="B23" s="26">
        <v>69.058999999999997</v>
      </c>
      <c r="F23" s="25"/>
      <c r="G23" s="28"/>
      <c r="H23" s="35"/>
    </row>
    <row r="24" spans="1:8" ht="16.5" thickBot="1" x14ac:dyDescent="0.2">
      <c r="A24" s="26" t="s">
        <v>145</v>
      </c>
      <c r="B24" s="26">
        <v>37.141047999999998</v>
      </c>
      <c r="F24" s="25"/>
      <c r="G24" s="28"/>
      <c r="H24" s="35"/>
    </row>
    <row r="25" spans="1:8" ht="16.5" thickBot="1" x14ac:dyDescent="0.2">
      <c r="A25" s="26" t="s">
        <v>146</v>
      </c>
      <c r="B25" s="26">
        <v>29.876223999999997</v>
      </c>
      <c r="F25" s="25"/>
      <c r="G25" s="28"/>
      <c r="H25" s="35"/>
    </row>
    <row r="26" spans="1:8" ht="16.5" thickBot="1" x14ac:dyDescent="0.2">
      <c r="A26" s="26" t="s">
        <v>147</v>
      </c>
      <c r="B26" s="26">
        <v>15.272</v>
      </c>
      <c r="F26" s="25"/>
      <c r="G26" s="28"/>
      <c r="H26" s="35"/>
    </row>
    <row r="27" spans="1:8" ht="16.5" thickBot="1" x14ac:dyDescent="0.2">
      <c r="A27" s="26" t="s">
        <v>148</v>
      </c>
      <c r="B27" s="26">
        <v>53.847954999999992</v>
      </c>
      <c r="F27" s="25"/>
      <c r="G27" s="28"/>
      <c r="H27" s="35"/>
    </row>
    <row r="28" spans="1:8" ht="16.5" thickBot="1" x14ac:dyDescent="0.2">
      <c r="A28" s="26" t="s">
        <v>149</v>
      </c>
      <c r="B28" s="26">
        <v>88.984743999999992</v>
      </c>
      <c r="F28" s="25"/>
      <c r="G28" s="28"/>
      <c r="H28" s="35"/>
    </row>
    <row r="29" spans="1:8" ht="16.5" thickBot="1" x14ac:dyDescent="0.2">
      <c r="A29" s="26"/>
      <c r="B29" s="26"/>
      <c r="F29" s="25"/>
      <c r="G29" s="28"/>
      <c r="H29" s="35"/>
    </row>
    <row r="30" spans="1:8" ht="16.5" thickBot="1" x14ac:dyDescent="0.2">
      <c r="A30" s="26"/>
      <c r="B30" s="26"/>
      <c r="F30" s="25"/>
      <c r="G30" s="28"/>
      <c r="H30" s="35"/>
    </row>
    <row r="31" spans="1:8" ht="16.5" thickBot="1" x14ac:dyDescent="0.2">
      <c r="A31" s="9"/>
      <c r="B31" s="26"/>
      <c r="F31" s="25"/>
      <c r="G31" s="28"/>
      <c r="H31" s="34"/>
    </row>
    <row r="32" spans="1:8" ht="32.25" thickBot="1" x14ac:dyDescent="0.2">
      <c r="A32" s="9" t="s">
        <v>56</v>
      </c>
      <c r="B32" s="26">
        <f>SUM(B9:B31)</f>
        <v>1064.7802729999999</v>
      </c>
      <c r="F32" s="25"/>
      <c r="G32" s="28"/>
      <c r="H32" s="34"/>
    </row>
    <row r="33" spans="1:8" ht="43.5" customHeight="1" thickBot="1" x14ac:dyDescent="0.2">
      <c r="A33" s="9" t="s">
        <v>57</v>
      </c>
      <c r="B33" s="26"/>
      <c r="F33" s="25"/>
      <c r="G33" s="28"/>
      <c r="H33" s="35"/>
    </row>
    <row r="34" spans="1:8" ht="15.75" customHeight="1" thickBot="1" x14ac:dyDescent="0.2">
      <c r="A34" s="24" t="s">
        <v>150</v>
      </c>
      <c r="B34" s="26">
        <v>58.001888000000001</v>
      </c>
      <c r="F34" s="25"/>
      <c r="G34" s="28"/>
      <c r="H34" s="35"/>
    </row>
    <row r="35" spans="1:8" ht="15.75" customHeight="1" thickBot="1" x14ac:dyDescent="0.2">
      <c r="A35" s="24" t="s">
        <v>151</v>
      </c>
      <c r="B35" s="26">
        <v>44.861746999999994</v>
      </c>
      <c r="F35" s="25"/>
      <c r="G35" s="28"/>
      <c r="H35" s="35"/>
    </row>
    <row r="36" spans="1:8" ht="15.75" customHeight="1" thickBot="1" x14ac:dyDescent="0.2">
      <c r="A36" s="24" t="s">
        <v>152</v>
      </c>
      <c r="B36" s="26">
        <v>109.38447099999999</v>
      </c>
      <c r="F36" s="25"/>
      <c r="G36" s="28"/>
      <c r="H36" s="35"/>
    </row>
    <row r="37" spans="1:8" ht="15.75" customHeight="1" thickBot="1" x14ac:dyDescent="0.2">
      <c r="A37" s="24" t="s">
        <v>153</v>
      </c>
      <c r="B37" s="26">
        <v>54.697705999999997</v>
      </c>
      <c r="F37" s="25"/>
      <c r="G37" s="28"/>
      <c r="H37" s="35"/>
    </row>
    <row r="38" spans="1:8" ht="15.75" customHeight="1" thickBot="1" x14ac:dyDescent="0.2">
      <c r="A38" s="24" t="s">
        <v>154</v>
      </c>
      <c r="B38" s="26">
        <v>81.838679999999997</v>
      </c>
      <c r="F38" s="25"/>
      <c r="G38" s="28"/>
      <c r="H38" s="35"/>
    </row>
    <row r="39" spans="1:8" ht="15.75" customHeight="1" thickBot="1" x14ac:dyDescent="0.2">
      <c r="A39" s="24" t="s">
        <v>155</v>
      </c>
      <c r="B39" s="26">
        <v>1.280097</v>
      </c>
      <c r="F39" s="25"/>
      <c r="G39" s="28"/>
      <c r="H39" s="35"/>
    </row>
    <row r="40" spans="1:8" ht="15.75" customHeight="1" thickBot="1" x14ac:dyDescent="0.2">
      <c r="A40" s="24" t="s">
        <v>156</v>
      </c>
      <c r="B40" s="26">
        <v>36.950361199999996</v>
      </c>
      <c r="F40" s="25"/>
      <c r="G40" s="28"/>
      <c r="H40" s="35"/>
    </row>
    <row r="41" spans="1:8" ht="15.75" customHeight="1" thickBot="1" x14ac:dyDescent="0.2">
      <c r="A41" s="24" t="s">
        <v>157</v>
      </c>
      <c r="B41" s="26">
        <v>36.794582999999996</v>
      </c>
      <c r="F41" s="25"/>
      <c r="G41" s="28"/>
      <c r="H41" s="35"/>
    </row>
    <row r="42" spans="1:8" ht="15.75" customHeight="1" thickBot="1" x14ac:dyDescent="0.2">
      <c r="A42" s="24" t="s">
        <v>158</v>
      </c>
      <c r="B42" s="26">
        <v>61.011944400000004</v>
      </c>
      <c r="F42" s="25"/>
      <c r="G42" s="28"/>
      <c r="H42" s="35"/>
    </row>
    <row r="43" spans="1:8" ht="15.75" customHeight="1" thickBot="1" x14ac:dyDescent="0.2">
      <c r="A43" s="24" t="s">
        <v>159</v>
      </c>
      <c r="B43" s="26">
        <v>72.347994799999995</v>
      </c>
      <c r="F43" s="25"/>
      <c r="G43" s="28"/>
      <c r="H43" s="35"/>
    </row>
    <row r="44" spans="1:8" ht="15.75" customHeight="1" thickBot="1" x14ac:dyDescent="0.2">
      <c r="A44" s="24" t="s">
        <v>160</v>
      </c>
      <c r="B44" s="26">
        <v>30.091396999999997</v>
      </c>
      <c r="F44" s="25"/>
      <c r="G44" s="28"/>
      <c r="H44" s="35"/>
    </row>
    <row r="45" spans="1:8" ht="15.75" customHeight="1" thickBot="1" x14ac:dyDescent="0.2">
      <c r="A45" s="24" t="s">
        <v>161</v>
      </c>
      <c r="B45" s="26">
        <v>19.252513</v>
      </c>
      <c r="F45" s="25"/>
      <c r="G45" s="28"/>
      <c r="H45" s="35"/>
    </row>
    <row r="46" spans="1:8" ht="15.75" customHeight="1" thickBot="1" x14ac:dyDescent="0.2">
      <c r="A46" s="24" t="s">
        <v>162</v>
      </c>
      <c r="B46" s="26">
        <v>47.531350999999994</v>
      </c>
      <c r="F46" s="25"/>
      <c r="G46" s="28"/>
      <c r="H46" s="35"/>
    </row>
    <row r="47" spans="1:8" ht="15.75" customHeight="1" thickBot="1" x14ac:dyDescent="0.2">
      <c r="A47" s="24" t="s">
        <v>163</v>
      </c>
      <c r="B47" s="26">
        <v>51.747282999999996</v>
      </c>
      <c r="F47" s="25"/>
      <c r="G47" s="28"/>
      <c r="H47" s="35"/>
    </row>
    <row r="48" spans="1:8" ht="15.75" customHeight="1" thickBot="1" x14ac:dyDescent="0.2">
      <c r="A48" s="24" t="s">
        <v>164</v>
      </c>
      <c r="B48" s="26">
        <v>98.476293999999996</v>
      </c>
      <c r="F48" s="25"/>
      <c r="G48" s="28"/>
      <c r="H48" s="35"/>
    </row>
    <row r="49" spans="1:8" ht="15.75" customHeight="1" thickBot="1" x14ac:dyDescent="0.2">
      <c r="A49" s="24" t="s">
        <v>165</v>
      </c>
      <c r="B49" s="26">
        <v>144.563433</v>
      </c>
      <c r="F49" s="25"/>
      <c r="G49" s="28"/>
      <c r="H49" s="35"/>
    </row>
    <row r="50" spans="1:8" ht="15.75" customHeight="1" thickBot="1" x14ac:dyDescent="0.2">
      <c r="A50" s="24" t="s">
        <v>166</v>
      </c>
      <c r="B50" s="26">
        <v>63.7947056</v>
      </c>
      <c r="F50" s="25"/>
      <c r="G50" s="28"/>
      <c r="H50" s="35"/>
    </row>
    <row r="51" spans="1:8" ht="15.75" customHeight="1" thickBot="1" x14ac:dyDescent="0.2">
      <c r="A51" s="24" t="s">
        <v>167</v>
      </c>
      <c r="B51" s="26">
        <v>42.595607999999999</v>
      </c>
      <c r="F51" s="25"/>
      <c r="G51" s="28"/>
      <c r="H51" s="35"/>
    </row>
    <row r="52" spans="1:8" ht="15.75" customHeight="1" thickBot="1" x14ac:dyDescent="0.2">
      <c r="A52" s="24" t="s">
        <v>168</v>
      </c>
      <c r="B52" s="26">
        <v>56.247681</v>
      </c>
      <c r="F52" s="25"/>
      <c r="G52" s="28"/>
      <c r="H52" s="35"/>
    </row>
    <row r="53" spans="1:8" ht="15.75" customHeight="1" thickBot="1" x14ac:dyDescent="0.2">
      <c r="A53" s="24" t="s">
        <v>169</v>
      </c>
      <c r="B53" s="26">
        <v>37.027990999999993</v>
      </c>
      <c r="F53" s="25"/>
      <c r="G53" s="28"/>
      <c r="H53" s="35"/>
    </row>
    <row r="54" spans="1:8" ht="15.75" customHeight="1" thickBot="1" x14ac:dyDescent="0.2">
      <c r="A54" s="24" t="s">
        <v>170</v>
      </c>
      <c r="B54" s="26">
        <v>57.042726999999999</v>
      </c>
      <c r="F54" s="25"/>
      <c r="G54" s="28"/>
      <c r="H54" s="35"/>
    </row>
    <row r="55" spans="1:8" ht="15.75" customHeight="1" thickBot="1" x14ac:dyDescent="0.2">
      <c r="A55" s="24" t="s">
        <v>171</v>
      </c>
      <c r="B55" s="26">
        <v>44.679397000000002</v>
      </c>
      <c r="F55" s="25"/>
      <c r="G55" s="28"/>
      <c r="H55" s="35"/>
    </row>
    <row r="56" spans="1:8" ht="15.75" customHeight="1" thickBot="1" x14ac:dyDescent="0.2">
      <c r="A56" s="24" t="s">
        <v>172</v>
      </c>
      <c r="B56" s="26">
        <v>24.691785599999999</v>
      </c>
      <c r="F56" s="25"/>
      <c r="G56" s="28"/>
      <c r="H56" s="35"/>
    </row>
    <row r="57" spans="1:8" ht="15.75" customHeight="1" thickBot="1" x14ac:dyDescent="0.2">
      <c r="A57" s="24" t="s">
        <v>173</v>
      </c>
      <c r="B57" s="26">
        <v>44.083796800000002</v>
      </c>
      <c r="F57" s="25"/>
      <c r="G57" s="28"/>
      <c r="H57" s="35"/>
    </row>
    <row r="58" spans="1:8" ht="15.75" customHeight="1" thickBot="1" x14ac:dyDescent="0.2">
      <c r="A58" s="24" t="s">
        <v>174</v>
      </c>
      <c r="B58" s="26">
        <v>33.997333999999995</v>
      </c>
      <c r="F58" s="25"/>
      <c r="G58" s="28"/>
      <c r="H58" s="35"/>
    </row>
    <row r="59" spans="1:8" ht="15.75" customHeight="1" thickBot="1" x14ac:dyDescent="0.2">
      <c r="A59" s="24" t="s">
        <v>175</v>
      </c>
      <c r="B59" s="26">
        <v>52.476682999999994</v>
      </c>
      <c r="F59" s="25"/>
      <c r="G59" s="28"/>
      <c r="H59" s="35"/>
    </row>
    <row r="60" spans="1:8" ht="15.75" customHeight="1" thickBot="1" x14ac:dyDescent="0.2">
      <c r="A60" s="24" t="s">
        <v>176</v>
      </c>
      <c r="B60" s="26">
        <v>120.30358899999999</v>
      </c>
      <c r="F60" s="25"/>
      <c r="G60" s="28"/>
      <c r="H60" s="35"/>
    </row>
    <row r="61" spans="1:8" ht="15.75" customHeight="1" thickBot="1" x14ac:dyDescent="0.2">
      <c r="A61" s="24" t="s">
        <v>177</v>
      </c>
      <c r="B61" s="26">
        <v>63.844381999999996</v>
      </c>
      <c r="F61" s="25"/>
      <c r="G61" s="28"/>
      <c r="H61" s="35"/>
    </row>
    <row r="62" spans="1:8" ht="15.75" customHeight="1" thickBot="1" x14ac:dyDescent="0.2">
      <c r="A62" s="24" t="s">
        <v>178</v>
      </c>
      <c r="B62" s="26">
        <v>14.340003999999999</v>
      </c>
      <c r="F62" s="25"/>
      <c r="G62" s="28"/>
      <c r="H62" s="35"/>
    </row>
    <row r="63" spans="1:8" ht="15.75" customHeight="1" thickBot="1" x14ac:dyDescent="0.2">
      <c r="A63" s="24" t="s">
        <v>179</v>
      </c>
      <c r="B63" s="26">
        <v>6.0139029999999991</v>
      </c>
      <c r="F63" s="25"/>
      <c r="G63" s="28"/>
      <c r="H63" s="35"/>
    </row>
    <row r="64" spans="1:8" ht="15.75" customHeight="1" thickBot="1" x14ac:dyDescent="0.2">
      <c r="A64" s="24" t="s">
        <v>180</v>
      </c>
      <c r="B64" s="26">
        <v>6.0139029999999991</v>
      </c>
      <c r="F64" s="25"/>
      <c r="G64" s="28"/>
      <c r="H64" s="35"/>
    </row>
    <row r="65" spans="1:8" ht="15.75" customHeight="1" thickBot="1" x14ac:dyDescent="0.2">
      <c r="A65" s="24" t="s">
        <v>181</v>
      </c>
      <c r="B65" s="26">
        <v>14.862906000000001</v>
      </c>
      <c r="F65" s="25"/>
      <c r="G65" s="28"/>
      <c r="H65" s="35"/>
    </row>
    <row r="66" spans="1:8" ht="15.75" customHeight="1" thickBot="1" x14ac:dyDescent="0.2">
      <c r="A66" s="24" t="s">
        <v>182</v>
      </c>
      <c r="B66" s="26">
        <v>57.141195999999994</v>
      </c>
      <c r="F66" s="25"/>
      <c r="G66" s="28"/>
      <c r="H66" s="35"/>
    </row>
    <row r="67" spans="1:8" ht="15.75" customHeight="1" thickBot="1" x14ac:dyDescent="0.2">
      <c r="A67" s="24" t="s">
        <v>183</v>
      </c>
      <c r="B67" s="26">
        <v>90.558656999999997</v>
      </c>
      <c r="F67" s="25"/>
      <c r="G67" s="28"/>
      <c r="H67" s="35"/>
    </row>
    <row r="68" spans="1:8" ht="15.75" customHeight="1" thickBot="1" x14ac:dyDescent="0.2">
      <c r="A68" s="24" t="s">
        <v>184</v>
      </c>
      <c r="B68" s="26">
        <v>51.499286999999995</v>
      </c>
      <c r="F68" s="25"/>
      <c r="G68" s="28"/>
      <c r="H68" s="35"/>
    </row>
    <row r="69" spans="1:8" ht="15.75" customHeight="1" thickBot="1" x14ac:dyDescent="0.2">
      <c r="A69" s="24" t="s">
        <v>185</v>
      </c>
      <c r="B69" s="26">
        <v>34.194174799999999</v>
      </c>
      <c r="F69" s="25"/>
      <c r="G69" s="28"/>
      <c r="H69" s="35"/>
    </row>
    <row r="70" spans="1:8" ht="15.75" customHeight="1" thickBot="1" x14ac:dyDescent="0.2">
      <c r="A70" s="24" t="s">
        <v>186</v>
      </c>
      <c r="B70" s="26">
        <v>56.786551200000005</v>
      </c>
      <c r="F70" s="25"/>
      <c r="G70" s="28"/>
      <c r="H70" s="35"/>
    </row>
    <row r="71" spans="1:8" ht="15.75" customHeight="1" thickBot="1" x14ac:dyDescent="0.2">
      <c r="A71" s="24"/>
      <c r="B71" s="26"/>
      <c r="F71" s="25"/>
      <c r="G71" s="28"/>
      <c r="H71" s="35"/>
    </row>
    <row r="72" spans="1:8" ht="15.75" customHeight="1" thickBot="1" x14ac:dyDescent="0.2">
      <c r="A72" s="24"/>
      <c r="B72" s="26"/>
      <c r="F72" s="25"/>
      <c r="G72" s="28"/>
      <c r="H72" s="35"/>
    </row>
    <row r="73" spans="1:8" ht="15.75" customHeight="1" thickBot="1" x14ac:dyDescent="0.2">
      <c r="A73" s="24"/>
      <c r="B73" s="26"/>
      <c r="F73" s="25"/>
      <c r="G73" s="28"/>
      <c r="H73" s="35"/>
    </row>
    <row r="74" spans="1:8" ht="16.5" thickBot="1" x14ac:dyDescent="0.2">
      <c r="A74" s="24"/>
      <c r="B74" s="26"/>
      <c r="F74" s="25"/>
      <c r="G74" s="28"/>
      <c r="H74" s="34"/>
    </row>
    <row r="75" spans="1:8" ht="32.25" thickBot="1" x14ac:dyDescent="0.2">
      <c r="A75" s="9" t="s">
        <v>58</v>
      </c>
      <c r="B75" s="26">
        <f>SUM(B34:B74)</f>
        <v>1921.0280054000004</v>
      </c>
      <c r="F75" s="25"/>
      <c r="G75" s="25"/>
      <c r="H75" s="36"/>
    </row>
    <row r="76" spans="1:8" ht="16.5" thickBot="1" x14ac:dyDescent="0.2">
      <c r="A76" s="9"/>
      <c r="B76" s="26"/>
      <c r="F76" s="25"/>
      <c r="G76" s="25"/>
      <c r="H76" s="36"/>
    </row>
    <row r="77" spans="1:8" ht="16.5" thickBot="1" x14ac:dyDescent="0.2">
      <c r="A77" s="9"/>
      <c r="B77" s="18"/>
      <c r="F77" s="33"/>
      <c r="G77" s="33"/>
      <c r="H77" s="33"/>
    </row>
    <row r="78" spans="1:8" ht="47.25" customHeight="1" thickBot="1" x14ac:dyDescent="0.2">
      <c r="A78" s="9" t="s">
        <v>59</v>
      </c>
      <c r="B78" s="18"/>
      <c r="F78" s="25"/>
      <c r="G78" s="25"/>
      <c r="H78" s="25"/>
    </row>
    <row r="79" spans="1:8" ht="16.5" thickBot="1" x14ac:dyDescent="0.2">
      <c r="A79" s="11" t="s">
        <v>46</v>
      </c>
      <c r="B79" s="18">
        <v>0</v>
      </c>
      <c r="F79" s="25"/>
      <c r="G79" s="25"/>
      <c r="H79" s="36"/>
    </row>
    <row r="80" spans="1:8" x14ac:dyDescent="0.15">
      <c r="A80" s="12" t="s">
        <v>47</v>
      </c>
      <c r="B80" s="63">
        <v>0</v>
      </c>
      <c r="F80" s="33"/>
      <c r="G80" s="33"/>
      <c r="H80" s="33"/>
    </row>
    <row r="81" spans="1:8" ht="16.5" thickBot="1" x14ac:dyDescent="0.2">
      <c r="A81" s="11" t="s">
        <v>41</v>
      </c>
      <c r="B81" s="64"/>
      <c r="F81" s="25"/>
      <c r="G81" s="25"/>
      <c r="H81" s="25"/>
    </row>
    <row r="82" spans="1:8" x14ac:dyDescent="0.15">
      <c r="A82" s="60" t="s">
        <v>40</v>
      </c>
      <c r="B82" s="63">
        <v>0</v>
      </c>
      <c r="F82" s="25"/>
      <c r="G82" s="25"/>
      <c r="H82" s="36"/>
    </row>
    <row r="83" spans="1:8" x14ac:dyDescent="0.15">
      <c r="A83" s="62"/>
      <c r="B83" s="67"/>
      <c r="F83" s="33"/>
      <c r="G83" s="33"/>
      <c r="H83" s="33"/>
    </row>
    <row r="84" spans="1:8" ht="16.5" thickBot="1" x14ac:dyDescent="0.2">
      <c r="A84" s="61"/>
      <c r="B84" s="64"/>
      <c r="F84" s="25"/>
      <c r="G84" s="25"/>
      <c r="H84" s="25"/>
    </row>
    <row r="85" spans="1:8" ht="16.5" thickBot="1" x14ac:dyDescent="0.2">
      <c r="A85" s="9" t="s">
        <v>60</v>
      </c>
      <c r="B85" s="18">
        <v>0</v>
      </c>
      <c r="F85" s="25"/>
      <c r="G85" s="25"/>
      <c r="H85" s="25"/>
    </row>
    <row r="86" spans="1:8" ht="16.5" thickBot="1" x14ac:dyDescent="0.2">
      <c r="A86" s="11"/>
      <c r="B86" s="18"/>
      <c r="F86" s="25"/>
      <c r="G86" s="25"/>
      <c r="H86" s="25"/>
    </row>
    <row r="87" spans="1:8" ht="44.25" customHeight="1" thickBot="1" x14ac:dyDescent="0.2">
      <c r="A87" s="9" t="s">
        <v>61</v>
      </c>
      <c r="B87" s="18"/>
      <c r="F87" s="33"/>
      <c r="G87" s="33"/>
      <c r="H87" s="37"/>
    </row>
    <row r="88" spans="1:8" ht="16.5" thickBot="1" x14ac:dyDescent="0.2">
      <c r="A88" s="11" t="s">
        <v>46</v>
      </c>
      <c r="B88" s="18">
        <v>0</v>
      </c>
      <c r="F88" s="25"/>
      <c r="G88" s="25"/>
      <c r="H88" s="36"/>
    </row>
    <row r="89" spans="1:8" x14ac:dyDescent="0.15">
      <c r="A89" s="12" t="s">
        <v>47</v>
      </c>
      <c r="B89" s="63">
        <v>0</v>
      </c>
      <c r="F89" s="33"/>
      <c r="G89" s="33"/>
      <c r="H89" s="33"/>
    </row>
    <row r="90" spans="1:8" ht="16.5" thickBot="1" x14ac:dyDescent="0.2">
      <c r="A90" s="11" t="s">
        <v>44</v>
      </c>
      <c r="B90" s="64"/>
      <c r="F90" s="25"/>
      <c r="G90" s="25"/>
      <c r="H90" s="25"/>
    </row>
    <row r="91" spans="1:8" x14ac:dyDescent="0.15">
      <c r="A91" s="12" t="s">
        <v>40</v>
      </c>
      <c r="B91" s="63">
        <v>0</v>
      </c>
      <c r="F91" s="25"/>
      <c r="G91" s="25"/>
      <c r="H91" s="25"/>
    </row>
    <row r="92" spans="1:8" x14ac:dyDescent="0.15">
      <c r="A92" s="12" t="s">
        <v>45</v>
      </c>
      <c r="B92" s="67"/>
      <c r="F92" s="33"/>
      <c r="G92" s="33"/>
      <c r="H92" s="37"/>
    </row>
    <row r="93" spans="1:8" x14ac:dyDescent="0.15">
      <c r="A93" s="12"/>
      <c r="B93" s="67"/>
      <c r="F93" s="33"/>
      <c r="G93" s="33"/>
      <c r="H93" s="37"/>
    </row>
    <row r="94" spans="1:8" ht="16.5" thickBot="1" x14ac:dyDescent="0.2">
      <c r="A94" s="14"/>
      <c r="B94" s="64"/>
      <c r="F94" s="33"/>
      <c r="G94" s="33"/>
      <c r="H94" s="37"/>
    </row>
    <row r="95" spans="1:8" ht="16.5" thickBot="1" x14ac:dyDescent="0.2">
      <c r="A95" s="9" t="s">
        <v>62</v>
      </c>
      <c r="B95" s="18">
        <v>0</v>
      </c>
      <c r="F95" s="33"/>
      <c r="G95" s="33"/>
      <c r="H95" s="37"/>
    </row>
    <row r="96" spans="1:8" ht="16.5" thickBot="1" x14ac:dyDescent="0.2">
      <c r="A96" s="11"/>
      <c r="B96" s="18"/>
      <c r="F96" s="25"/>
      <c r="G96" s="25"/>
      <c r="H96" s="25"/>
    </row>
    <row r="97" spans="1:8" ht="63.75" thickBot="1" x14ac:dyDescent="0.2">
      <c r="A97" s="9" t="s">
        <v>63</v>
      </c>
      <c r="B97" s="18"/>
      <c r="F97" s="33"/>
      <c r="G97" s="33"/>
      <c r="H97" s="37"/>
    </row>
    <row r="98" spans="1:8" ht="16.5" thickBot="1" x14ac:dyDescent="0.2">
      <c r="A98" s="44" t="s">
        <v>199</v>
      </c>
      <c r="B98" s="44">
        <v>20.041197350832977</v>
      </c>
      <c r="F98" s="33"/>
      <c r="G98" s="33"/>
      <c r="H98" s="37"/>
    </row>
    <row r="99" spans="1:8" ht="16.5" thickBot="1" x14ac:dyDescent="0.2">
      <c r="A99" s="44" t="s">
        <v>187</v>
      </c>
      <c r="B99" s="44">
        <v>11.077932164383569</v>
      </c>
      <c r="F99" s="33"/>
      <c r="G99" s="33"/>
      <c r="H99" s="37"/>
    </row>
    <row r="100" spans="1:8" ht="16.5" thickBot="1" x14ac:dyDescent="0.2">
      <c r="A100" s="44" t="s">
        <v>188</v>
      </c>
      <c r="B100" s="44">
        <v>0.23825064732602769</v>
      </c>
      <c r="F100" s="33"/>
      <c r="G100" s="33"/>
      <c r="H100" s="37"/>
    </row>
    <row r="101" spans="1:8" ht="16.5" thickBot="1" x14ac:dyDescent="0.2">
      <c r="A101" s="44" t="s">
        <v>189</v>
      </c>
      <c r="B101" s="44">
        <v>59.393869148731518</v>
      </c>
      <c r="F101" s="33"/>
      <c r="G101" s="33"/>
      <c r="H101" s="37"/>
    </row>
    <row r="102" spans="1:8" ht="16.5" thickBot="1" x14ac:dyDescent="0.2">
      <c r="A102" s="44" t="s">
        <v>190</v>
      </c>
      <c r="B102" s="44">
        <v>10.04638919415066</v>
      </c>
      <c r="F102" s="33"/>
      <c r="G102" s="33"/>
      <c r="H102" s="37"/>
    </row>
    <row r="103" spans="1:8" ht="16.5" thickBot="1" x14ac:dyDescent="0.2">
      <c r="A103" s="44" t="s">
        <v>191</v>
      </c>
      <c r="B103" s="44">
        <v>4.6363079188903997</v>
      </c>
      <c r="F103" s="33"/>
      <c r="G103" s="33"/>
      <c r="H103" s="37"/>
    </row>
    <row r="104" spans="1:8" ht="16.5" thickBot="1" x14ac:dyDescent="0.2">
      <c r="A104" s="44" t="s">
        <v>192</v>
      </c>
      <c r="B104" s="44">
        <v>55.992154715671283</v>
      </c>
      <c r="F104" s="33"/>
      <c r="G104" s="33"/>
      <c r="H104" s="37"/>
    </row>
    <row r="105" spans="1:8" ht="16.5" thickBot="1" x14ac:dyDescent="0.2">
      <c r="A105" s="44" t="s">
        <v>193</v>
      </c>
      <c r="B105" s="44">
        <v>17.062031176328766</v>
      </c>
      <c r="F105" s="33"/>
      <c r="G105" s="33"/>
      <c r="H105" s="37"/>
    </row>
    <row r="106" spans="1:8" ht="16.5" thickBot="1" x14ac:dyDescent="0.2">
      <c r="A106" s="44" t="s">
        <v>194</v>
      </c>
      <c r="B106" s="44">
        <v>23.115364353073968</v>
      </c>
      <c r="F106" s="33"/>
      <c r="G106" s="33"/>
      <c r="H106" s="37"/>
    </row>
    <row r="107" spans="1:8" ht="16.5" thickBot="1" x14ac:dyDescent="0.2">
      <c r="A107" s="44" t="s">
        <v>195</v>
      </c>
      <c r="B107" s="44">
        <v>52.031583030027541</v>
      </c>
      <c r="F107" s="33"/>
      <c r="G107" s="33"/>
      <c r="H107" s="37"/>
    </row>
    <row r="108" spans="1:8" ht="16.5" thickBot="1" x14ac:dyDescent="0.2">
      <c r="A108" s="44" t="s">
        <v>196</v>
      </c>
      <c r="B108" s="44">
        <v>12.946955276317789</v>
      </c>
      <c r="F108" s="33"/>
      <c r="G108" s="33"/>
      <c r="H108" s="37"/>
    </row>
    <row r="109" spans="1:8" ht="16.5" thickBot="1" x14ac:dyDescent="0.2">
      <c r="A109" s="44" t="s">
        <v>197</v>
      </c>
      <c r="B109" s="44">
        <v>21.415004297588947</v>
      </c>
      <c r="F109" s="33"/>
      <c r="G109" s="33"/>
      <c r="H109" s="37"/>
    </row>
    <row r="110" spans="1:8" ht="16.5" thickBot="1" x14ac:dyDescent="0.2">
      <c r="A110" s="44" t="s">
        <v>198</v>
      </c>
      <c r="B110" s="44">
        <v>0.23518873698082157</v>
      </c>
      <c r="F110" s="33"/>
      <c r="G110" s="33"/>
      <c r="H110" s="37"/>
    </row>
    <row r="111" spans="1:8" ht="16.5" thickBot="1" x14ac:dyDescent="0.2">
      <c r="A111" s="9" t="s">
        <v>112</v>
      </c>
      <c r="B111" s="44">
        <f>SUM(B98:B110)</f>
        <v>288.23222801030425</v>
      </c>
      <c r="F111" s="33"/>
      <c r="G111" s="33"/>
      <c r="H111" s="37"/>
    </row>
    <row r="112" spans="1:8" ht="16.5" thickBot="1" x14ac:dyDescent="0.2">
      <c r="A112" s="9"/>
      <c r="B112" s="18"/>
      <c r="F112" s="33"/>
      <c r="G112" s="33"/>
      <c r="H112" s="37"/>
    </row>
    <row r="113" spans="1:8" ht="79.5" thickBot="1" x14ac:dyDescent="0.2">
      <c r="A113" s="9" t="s">
        <v>64</v>
      </c>
      <c r="B113" s="18"/>
      <c r="F113" s="33"/>
      <c r="G113" s="33"/>
      <c r="H113" s="37"/>
    </row>
    <row r="114" spans="1:8" ht="16.5" thickBot="1" x14ac:dyDescent="0.2">
      <c r="A114" s="23" t="s">
        <v>187</v>
      </c>
      <c r="B114" s="26">
        <v>2.2738691528767103</v>
      </c>
      <c r="F114" s="33"/>
      <c r="G114" s="33"/>
      <c r="H114" s="37"/>
    </row>
    <row r="115" spans="1:8" ht="16.5" thickBot="1" x14ac:dyDescent="0.2">
      <c r="A115" s="23" t="s">
        <v>200</v>
      </c>
      <c r="B115" s="26">
        <v>0.31996550465753459</v>
      </c>
      <c r="F115" s="33"/>
      <c r="G115" s="33"/>
      <c r="H115" s="37"/>
    </row>
    <row r="116" spans="1:8" ht="16.5" thickBot="1" x14ac:dyDescent="0.2">
      <c r="A116" s="23" t="s">
        <v>201</v>
      </c>
      <c r="B116" s="26">
        <v>2.7996086354993421</v>
      </c>
      <c r="F116" s="33"/>
      <c r="G116" s="33"/>
      <c r="H116" s="37"/>
    </row>
    <row r="117" spans="1:8" ht="16.5" thickBot="1" x14ac:dyDescent="0.2">
      <c r="A117" s="23" t="s">
        <v>202</v>
      </c>
      <c r="B117" s="26">
        <v>0.3948526724383562</v>
      </c>
      <c r="F117" s="33"/>
      <c r="G117" s="33"/>
      <c r="H117" s="37"/>
    </row>
    <row r="118" spans="1:8" ht="16.5" thickBot="1" x14ac:dyDescent="0.2">
      <c r="A118" s="26"/>
      <c r="B118" s="26"/>
      <c r="F118" s="33"/>
      <c r="G118" s="33"/>
      <c r="H118" s="37"/>
    </row>
    <row r="119" spans="1:8" ht="16.5" thickBot="1" x14ac:dyDescent="0.2">
      <c r="A119" s="9" t="s">
        <v>65</v>
      </c>
      <c r="B119" s="26">
        <f>SUM(B114:B118)</f>
        <v>5.788295965471943</v>
      </c>
      <c r="F119" s="33"/>
      <c r="G119" s="33"/>
      <c r="H119" s="37"/>
    </row>
    <row r="120" spans="1:8" ht="16.5" thickBot="1" x14ac:dyDescent="0.2">
      <c r="A120" s="9"/>
      <c r="B120" s="18"/>
      <c r="F120" s="33"/>
      <c r="G120" s="33"/>
      <c r="H120" s="37"/>
    </row>
    <row r="121" spans="1:8" ht="36.75" customHeight="1" thickBot="1" x14ac:dyDescent="0.2">
      <c r="A121" s="9" t="s">
        <v>66</v>
      </c>
      <c r="B121" s="18"/>
      <c r="F121" s="33"/>
      <c r="G121" s="33"/>
      <c r="H121" s="37"/>
    </row>
    <row r="122" spans="1:8" ht="16.5" thickBot="1" x14ac:dyDescent="0.2">
      <c r="A122" s="9"/>
      <c r="B122" s="18"/>
      <c r="F122" s="33"/>
      <c r="G122" s="33"/>
      <c r="H122" s="37"/>
    </row>
    <row r="123" spans="1:8" ht="16.5" thickBot="1" x14ac:dyDescent="0.2">
      <c r="A123" s="11"/>
      <c r="B123" s="26"/>
      <c r="F123" s="33"/>
      <c r="G123" s="33"/>
      <c r="H123" s="33"/>
    </row>
    <row r="124" spans="1:8" ht="32.25" thickBot="1" x14ac:dyDescent="0.2">
      <c r="A124" s="9" t="s">
        <v>67</v>
      </c>
      <c r="B124" s="26">
        <f>SUM(B122:B123)</f>
        <v>0</v>
      </c>
      <c r="C124" s="43"/>
      <c r="F124" s="25"/>
      <c r="G124" s="25"/>
      <c r="H124" s="36"/>
    </row>
    <row r="125" spans="1:8" ht="16.5" thickBot="1" x14ac:dyDescent="0.2">
      <c r="A125" s="9"/>
      <c r="B125" s="18"/>
      <c r="F125" s="33"/>
      <c r="G125" s="33"/>
      <c r="H125" s="33"/>
    </row>
    <row r="126" spans="1:8" ht="57.75" customHeight="1" x14ac:dyDescent="0.15">
      <c r="A126" s="65" t="s">
        <v>68</v>
      </c>
      <c r="B126" s="63"/>
      <c r="F126" s="25"/>
      <c r="G126" s="25"/>
      <c r="H126" s="36"/>
    </row>
    <row r="127" spans="1:8" ht="34.5" customHeight="1" thickBot="1" x14ac:dyDescent="0.2">
      <c r="A127" s="66"/>
      <c r="B127" s="64"/>
      <c r="F127" s="25"/>
      <c r="G127" s="25"/>
      <c r="H127" s="36"/>
    </row>
    <row r="128" spans="1:8" ht="16.5" thickBot="1" x14ac:dyDescent="0.2">
      <c r="A128" s="10" t="s">
        <v>190</v>
      </c>
      <c r="B128" s="26">
        <v>19.824274835712338</v>
      </c>
      <c r="F128" s="25"/>
      <c r="G128" s="25"/>
      <c r="H128" s="36"/>
    </row>
    <row r="129" spans="1:8" ht="16.5" thickBot="1" x14ac:dyDescent="0.2">
      <c r="A129" s="10" t="s">
        <v>203</v>
      </c>
      <c r="B129" s="26">
        <v>131.02119243315076</v>
      </c>
      <c r="F129" s="25"/>
      <c r="G129" s="25"/>
      <c r="H129" s="36"/>
    </row>
    <row r="130" spans="1:8" ht="16.5" thickBot="1" x14ac:dyDescent="0.2">
      <c r="A130" s="10" t="s">
        <v>204</v>
      </c>
      <c r="B130" s="26">
        <v>25.49560701397262</v>
      </c>
      <c r="F130" s="25"/>
      <c r="G130" s="25"/>
      <c r="H130" s="36"/>
    </row>
    <row r="131" spans="1:8" ht="16.5" thickBot="1" x14ac:dyDescent="0.2">
      <c r="A131" s="10" t="s">
        <v>205</v>
      </c>
      <c r="B131" s="26">
        <v>11.34829979424657</v>
      </c>
      <c r="F131" s="25"/>
      <c r="G131" s="25"/>
      <c r="H131" s="36"/>
    </row>
    <row r="132" spans="1:8" ht="16.5" thickBot="1" x14ac:dyDescent="0.2">
      <c r="A132" s="10" t="s">
        <v>206</v>
      </c>
      <c r="B132" s="26">
        <v>14.711429320917818</v>
      </c>
      <c r="F132" s="25"/>
      <c r="G132" s="25"/>
      <c r="H132" s="36"/>
    </row>
    <row r="133" spans="1:8" ht="16.5" thickBot="1" x14ac:dyDescent="0.2">
      <c r="A133" s="10" t="s">
        <v>207</v>
      </c>
      <c r="B133" s="26">
        <v>6.2610904109589088E-3</v>
      </c>
      <c r="F133" s="25"/>
      <c r="G133" s="25"/>
      <c r="H133" s="36"/>
    </row>
    <row r="134" spans="1:8" ht="16.5" thickBot="1" x14ac:dyDescent="0.2">
      <c r="A134" s="10"/>
      <c r="B134" s="26"/>
      <c r="F134" s="25"/>
      <c r="G134" s="25"/>
      <c r="H134" s="36"/>
    </row>
    <row r="135" spans="1:8" ht="32.25" thickBot="1" x14ac:dyDescent="0.3">
      <c r="A135" s="9" t="s">
        <v>69</v>
      </c>
      <c r="B135" s="27">
        <f>SUM(B128:B134)</f>
        <v>202.40706448841109</v>
      </c>
      <c r="C135" s="42"/>
    </row>
    <row r="136" spans="1:8" ht="16.5" thickBot="1" x14ac:dyDescent="0.3">
      <c r="A136" s="11"/>
      <c r="B136" s="18"/>
    </row>
    <row r="137" spans="1:8" ht="56.25" customHeight="1" thickBot="1" x14ac:dyDescent="0.3">
      <c r="A137" s="9" t="s">
        <v>70</v>
      </c>
      <c r="B137" s="18"/>
    </row>
    <row r="138" spans="1:8" ht="16.5" thickBot="1" x14ac:dyDescent="0.3">
      <c r="A138" s="11"/>
      <c r="B138" s="18"/>
    </row>
    <row r="139" spans="1:8" ht="40.5" customHeight="1" thickBot="1" x14ac:dyDescent="0.3">
      <c r="A139" s="11" t="s">
        <v>71</v>
      </c>
      <c r="B139" s="18">
        <v>0</v>
      </c>
    </row>
    <row r="140" spans="1:8" ht="16.5" thickBot="1" x14ac:dyDescent="0.3">
      <c r="A140" s="11" t="s">
        <v>40</v>
      </c>
      <c r="B140" s="18">
        <v>0</v>
      </c>
    </row>
    <row r="141" spans="1:8" ht="32.25" thickBot="1" x14ac:dyDescent="0.3">
      <c r="A141" s="9" t="s">
        <v>72</v>
      </c>
      <c r="B141" s="18">
        <v>0</v>
      </c>
    </row>
    <row r="142" spans="1:8" ht="16.5" thickBot="1" x14ac:dyDescent="0.3">
      <c r="A142" s="9"/>
      <c r="B142" s="18"/>
    </row>
    <row r="143" spans="1:8" ht="16.5" thickBot="1" x14ac:dyDescent="0.3">
      <c r="A143" s="9" t="s">
        <v>73</v>
      </c>
      <c r="B143" s="27">
        <f>+B141+B135+B124+B119+B111+B95+B75+B32</f>
        <v>3482.2358668641878</v>
      </c>
      <c r="C143" s="42"/>
      <c r="D143" s="42"/>
    </row>
    <row r="144" spans="1:8" ht="16.5" thickBot="1" x14ac:dyDescent="0.3">
      <c r="A144" s="9" t="s">
        <v>39</v>
      </c>
      <c r="B144" s="18"/>
    </row>
    <row r="145" spans="1:2" ht="16.5" thickBot="1" x14ac:dyDescent="0.3">
      <c r="A145" s="11"/>
      <c r="B145" s="46"/>
    </row>
    <row r="146" spans="1:2" ht="16.5" thickBot="1" x14ac:dyDescent="0.3">
      <c r="A146" s="11"/>
      <c r="B146" s="46"/>
    </row>
    <row r="147" spans="1:2" ht="16.5" thickBot="1" x14ac:dyDescent="0.3">
      <c r="A147" s="11"/>
      <c r="B147" s="18"/>
    </row>
    <row r="148" spans="1:2" ht="45" customHeight="1" thickBot="1" x14ac:dyDescent="0.3">
      <c r="A148" s="9" t="s">
        <v>94</v>
      </c>
      <c r="B148" s="46">
        <f>+B147+B146+B145</f>
        <v>0</v>
      </c>
    </row>
    <row r="149" spans="1:2" ht="16.5" thickBot="1" x14ac:dyDescent="0.3">
      <c r="A149" s="9" t="s">
        <v>74</v>
      </c>
      <c r="B149" s="27">
        <v>1082527.6399999999</v>
      </c>
    </row>
  </sheetData>
  <mergeCells count="7">
    <mergeCell ref="B80:B81"/>
    <mergeCell ref="B126:B127"/>
    <mergeCell ref="A126:A127"/>
    <mergeCell ref="B82:B84"/>
    <mergeCell ref="A82:A84"/>
    <mergeCell ref="B89:B90"/>
    <mergeCell ref="B91:B9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6</vt:i4>
      </vt:variant>
    </vt:vector>
  </HeadingPairs>
  <TitlesOfParts>
    <vt:vector size="6" baseType="lpstr">
      <vt:lpstr>נספח 1 - כללי</vt:lpstr>
      <vt:lpstr>נספח 1 - ארם לבני 60-50</vt:lpstr>
      <vt:lpstr>נספח 1 - ארם 60 ומעלה</vt:lpstr>
      <vt:lpstr>נספח 1 - ארם עד 50</vt:lpstr>
      <vt:lpstr>נספח 2 –עמלות והוצאות לא חיצוני</vt:lpstr>
      <vt:lpstr>נספח 3 - עמלות ניהול חיצוני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Sagit Abuchazira</dc:creator>
  <cp:lastModifiedBy>יגל קוק</cp:lastModifiedBy>
  <cp:lastPrinted>2024-04-04T14:00:13Z</cp:lastPrinted>
  <dcterms:created xsi:type="dcterms:W3CDTF">2024-01-28T18:32:14Z</dcterms:created>
  <dcterms:modified xsi:type="dcterms:W3CDTF">2025-02-23T12:41:12Z</dcterms:modified>
</cp:coreProperties>
</file>